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00"/>
    <numFmt numFmtId="165" formatCode="&quot;$&quot;#,##0"/>
    <numFmt numFmtId="166" formatCode="0.0000"/>
    <numFmt numFmtId="167" formatCode="0.00&quot; pts&quot;"/>
    <numFmt numFmtId="168" formatCode="+0.00;-0.00;0.0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3" fontId="4" fillId="3" borderId="0" pivotButton="0" quotePrefix="0" xfId="0"/>
    <xf numFmtId="0" fontId="4" fillId="3" borderId="0" pivotButton="0" quotePrefix="0" xfId="0"/>
    <xf numFmtId="0" fontId="3" fillId="4" borderId="0" applyAlignment="1" pivotButton="0" quotePrefix="0" xfId="0">
      <alignment vertical="bottom" wrapText="1"/>
    </xf>
    <xf numFmtId="164" fontId="4" fillId="3" borderId="0" pivotButton="0" quotePrefix="0" xfId="0"/>
    <xf numFmtId="165" fontId="0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165" fontId="4" fillId="3" borderId="0" pivotButton="0" quotePrefix="0" xfId="0"/>
    <xf numFmtId="3" fontId="0" fillId="0" borderId="0" applyAlignment="1" pivotButton="0" quotePrefix="0" xfId="0">
      <alignment horizontal="right"/>
    </xf>
    <xf numFmtId="10" fontId="0" fillId="0" borderId="0" applyAlignment="1" pivotButton="0" quotePrefix="0" xfId="0">
      <alignment horizontal="right"/>
    </xf>
    <xf numFmtId="0" fontId="3" fillId="0" borderId="0" pivotButton="0" quotePrefix="0" xfId="0"/>
    <xf numFmtId="10" fontId="3" fillId="0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9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0" fontId="0" fillId="0" borderId="0" pivotButton="0" quotePrefix="0" xfId="0"/>
    <xf numFmtId="168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  <col width="22" customWidth="1" min="4" max="4"/>
    <col width="16" customWidth="1" min="5" max="5"/>
    <col width="16" customWidth="1" min="6" max="6"/>
    <col width="12" customWidth="1" min="7" max="7"/>
    <col width="16" customWidth="1" min="8" max="8"/>
    <col width="16" customWidth="1" min="9" max="9"/>
    <col width="16" customWidth="1" min="10" max="10"/>
    <col width="14" customWidth="1" min="11" max="11"/>
    <col width="16" customWidth="1" min="12" max="12"/>
    <col width="14" customWidth="1" min="13" max="13"/>
    <col width="14" customWidth="1" min="14" max="14"/>
  </cols>
  <sheetData>
    <row r="1">
      <c r="A1" s="1" t="inlineStr">
        <is>
          <t>Down Round and Anti-Dilution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Cap table before the down round</t>
        </is>
      </c>
      <c r="B4" s="4" t="n"/>
      <c r="C4" s="4" t="n"/>
    </row>
    <row r="5">
      <c r="A5" t="inlineStr">
        <is>
          <t>Founders and other common shares</t>
        </is>
      </c>
      <c r="B5" s="5" t="n">
        <v>7000000</v>
      </c>
    </row>
    <row r="6">
      <c r="A6" t="inlineStr">
        <is>
          <t>Options granted and outstanding</t>
        </is>
      </c>
      <c r="B6" s="5" t="n">
        <v>500000</v>
      </c>
    </row>
    <row r="7">
      <c r="A7" t="inlineStr">
        <is>
          <t>Unallocated option pool</t>
        </is>
      </c>
      <c r="B7" s="5" t="n">
        <v>500000</v>
      </c>
    </row>
    <row r="8">
      <c r="A8" t="inlineStr">
        <is>
          <t>Count the unallocated pool in broad-based A?</t>
        </is>
      </c>
      <c r="B8" s="6" t="inlineStr">
        <is>
          <t>No</t>
        </is>
      </c>
      <c r="C8" s="2" t="inlineStr">
        <is>
          <t>NVCA model: No.</t>
        </is>
      </c>
    </row>
    <row r="10">
      <c r="A10" s="3" t="inlineStr">
        <is>
          <t>Preferred series (up to 3)</t>
        </is>
      </c>
      <c r="B10" s="4" t="n"/>
      <c r="C10" s="4" t="n"/>
    </row>
    <row r="11" ht="30" customHeight="1">
      <c r="A11" s="7" t="inlineStr">
        <is>
          <t>Series</t>
        </is>
      </c>
      <c r="B11" s="7" t="inlineStr">
        <is>
          <t>Original price per share</t>
        </is>
      </c>
      <c r="C11" s="7" t="inlineStr">
        <is>
          <t>Shares</t>
        </is>
      </c>
      <c r="D11" s="7" t="inlineStr">
        <is>
          <t>Protection</t>
        </is>
      </c>
      <c r="E11" s="7" t="inlineStr">
        <is>
          <t>Invested</t>
        </is>
      </c>
      <c r="F11" s="7" t="inlineStr">
        <is>
          <t>As-converted before</t>
        </is>
      </c>
      <c r="G11" s="7" t="inlineStr">
        <is>
          <t>Triggered?</t>
        </is>
      </c>
      <c r="H11" s="7" t="inlineStr">
        <is>
          <t>A</t>
        </is>
      </c>
      <c r="I11" s="7" t="inlineStr">
        <is>
          <t>B</t>
        </is>
      </c>
      <c r="J11" s="7" t="inlineStr">
        <is>
          <t>C</t>
        </is>
      </c>
      <c r="K11" s="7" t="inlineStr">
        <is>
          <t>New conversion price</t>
        </is>
      </c>
      <c r="L11" s="7" t="inlineStr">
        <is>
          <t>Conversion ratio</t>
        </is>
      </c>
      <c r="M11" s="7" t="inlineStr">
        <is>
          <t>As-converted after</t>
        </is>
      </c>
      <c r="N11" s="7" t="inlineStr">
        <is>
          <t>Extra shares</t>
        </is>
      </c>
    </row>
    <row r="12">
      <c r="A12" s="6" t="inlineStr">
        <is>
          <t>Seed</t>
        </is>
      </c>
      <c r="B12" s="8" t="n">
        <v>1</v>
      </c>
      <c r="C12" s="5" t="n">
        <v>2000000</v>
      </c>
      <c r="D12" s="6" t="inlineStr">
        <is>
          <t>Broad-based WA</t>
        </is>
      </c>
      <c r="E12" s="9">
        <f>MAX(0,N(B12))*MAX(0,N(C12))</f>
        <v/>
      </c>
      <c r="F12" s="10">
        <f>IF(MAX(0,N(B12))&gt;0,MAX(0,N(C12)),0)</f>
        <v/>
      </c>
      <c r="G12">
        <f>IF(AND($B$17&gt;0,$B$21&gt;0,MAX(0,N(B12))&gt;0,$B$17&lt;MAX(0,N(B12))),"Yes","No")</f>
        <v/>
      </c>
      <c r="H12" s="10">
        <f>IF(AND(G12="Yes",OR(D12="Broad-based WA",D12="Narrow-based WA")),IF(D12="Broad-based WA",$B$23,F12),"")</f>
        <v/>
      </c>
      <c r="I12" s="10">
        <f>IF(H12="","",MAX(0,$B$18)/MAX(0,N(B12)))</f>
        <v/>
      </c>
      <c r="J12" s="10">
        <f>IF(H12="","",$B$21)</f>
        <v/>
      </c>
      <c r="K12" s="11">
        <f>IF(AND(G12="Yes",D12&lt;&gt;"None"),ROUND(IF(D12="Full ratchet",$B$17,IF(H12+J12&gt;0,MAX(0,N(B12))*(H12+I12)/(H12+J12),MAX(0,N(B12)))),4),MAX(0,N(B12)))</f>
        <v/>
      </c>
      <c r="L12" s="12">
        <f>IF(K12&gt;0,MAX(0,N(B12))/K12,0)</f>
        <v/>
      </c>
      <c r="M12" s="10">
        <f>IF(K12=MAX(0,N(B12)),F12,ROUND(MAX(0,N(C12))*L12,0))</f>
        <v/>
      </c>
      <c r="N12" s="10">
        <f>M12-F12</f>
        <v/>
      </c>
    </row>
    <row r="13">
      <c r="A13" s="6" t="inlineStr">
        <is>
          <t>Series A</t>
        </is>
      </c>
      <c r="B13" s="8" t="n">
        <v>3</v>
      </c>
      <c r="C13" s="5" t="n">
        <v>3000000</v>
      </c>
      <c r="D13" s="6" t="inlineStr">
        <is>
          <t>Broad-based WA</t>
        </is>
      </c>
      <c r="E13" s="9">
        <f>MAX(0,N(B13))*MAX(0,N(C13))</f>
        <v/>
      </c>
      <c r="F13" s="10">
        <f>IF(MAX(0,N(B13))&gt;0,MAX(0,N(C13)),0)</f>
        <v/>
      </c>
      <c r="G13">
        <f>IF(AND($B$17&gt;0,$B$21&gt;0,MAX(0,N(B13))&gt;0,$B$17&lt;MAX(0,N(B13))),"Yes","No")</f>
        <v/>
      </c>
      <c r="H13" s="10">
        <f>IF(AND(G13="Yes",OR(D13="Broad-based WA",D13="Narrow-based WA")),IF(D13="Broad-based WA",$B$23,F13),"")</f>
        <v/>
      </c>
      <c r="I13" s="10">
        <f>IF(H13="","",MAX(0,$B$18)/MAX(0,N(B13)))</f>
        <v/>
      </c>
      <c r="J13" s="10">
        <f>IF(H13="","",$B$21)</f>
        <v/>
      </c>
      <c r="K13" s="11">
        <f>IF(AND(G13="Yes",D13&lt;&gt;"None"),ROUND(IF(D13="Full ratchet",$B$17,IF(H13+J13&gt;0,MAX(0,N(B13))*(H13+I13)/(H13+J13),MAX(0,N(B13)))),4),MAX(0,N(B13)))</f>
        <v/>
      </c>
      <c r="L13" s="12">
        <f>IF(K13&gt;0,MAX(0,N(B13))/K13,0)</f>
        <v/>
      </c>
      <c r="M13" s="10">
        <f>IF(K13=MAX(0,N(B13)),F13,ROUND(MAX(0,N(C13))*L13,0))</f>
        <v/>
      </c>
      <c r="N13" s="10">
        <f>M13-F13</f>
        <v/>
      </c>
    </row>
    <row r="14">
      <c r="A14" s="6" t="n"/>
      <c r="B14" s="8" t="n"/>
      <c r="C14" s="5" t="n"/>
      <c r="D14" s="6" t="inlineStr">
        <is>
          <t>Broad-based WA</t>
        </is>
      </c>
      <c r="E14" s="9">
        <f>MAX(0,N(B14))*MAX(0,N(C14))</f>
        <v/>
      </c>
      <c r="F14" s="10">
        <f>IF(MAX(0,N(B14))&gt;0,MAX(0,N(C14)),0)</f>
        <v/>
      </c>
      <c r="G14">
        <f>IF(AND($B$17&gt;0,$B$21&gt;0,MAX(0,N(B14))&gt;0,$B$17&lt;MAX(0,N(B14))),"Yes","No")</f>
        <v/>
      </c>
      <c r="H14" s="10">
        <f>IF(AND(G14="Yes",OR(D14="Broad-based WA",D14="Narrow-based WA")),IF(D14="Broad-based WA",$B$23,F14),"")</f>
        <v/>
      </c>
      <c r="I14" s="10">
        <f>IF(H14="","",MAX(0,$B$18)/MAX(0,N(B14)))</f>
        <v/>
      </c>
      <c r="J14" s="10">
        <f>IF(H14="","",$B$21)</f>
        <v/>
      </c>
      <c r="K14" s="11">
        <f>IF(AND(G14="Yes",D14&lt;&gt;"None"),ROUND(IF(D14="Full ratchet",$B$17,IF(H14+J14&gt;0,MAX(0,N(B14))*(H14+I14)/(H14+J14),MAX(0,N(B14)))),4),MAX(0,N(B14)))</f>
        <v/>
      </c>
      <c r="L14" s="12">
        <f>IF(K14&gt;0,MAX(0,N(B14))/K14,0)</f>
        <v/>
      </c>
      <c r="M14" s="10">
        <f>IF(K14=MAX(0,N(B14)),F14,ROUND(MAX(0,N(C14))*L14,0))</f>
        <v/>
      </c>
      <c r="N14" s="10">
        <f>M14-F14</f>
        <v/>
      </c>
    </row>
    <row r="16">
      <c r="A16" s="3" t="inlineStr">
        <is>
          <t>Down round</t>
        </is>
      </c>
      <c r="B16" s="4" t="n"/>
      <c r="C16" s="4" t="n"/>
    </row>
    <row r="17">
      <c r="A17" t="inlineStr">
        <is>
          <t>New price per share</t>
        </is>
      </c>
      <c r="B17" s="8" t="n">
        <v>1.5</v>
      </c>
    </row>
    <row r="18">
      <c r="A18" t="inlineStr">
        <is>
          <t>Amount raised</t>
        </is>
      </c>
      <c r="B18" s="13" t="n">
        <v>6000000</v>
      </c>
    </row>
    <row r="20">
      <c r="A20" s="3" t="inlineStr">
        <is>
          <t>Results</t>
        </is>
      </c>
      <c r="B20" s="4" t="n"/>
      <c r="C20" s="4" t="n"/>
    </row>
    <row r="21">
      <c r="A21" t="inlineStr">
        <is>
          <t>New shares issued</t>
        </is>
      </c>
      <c r="B21" s="14">
        <f>IF(MAX(0,$B$17)&gt;0,ROUND(MAX(0,$B$18)/$B$17,0),0)</f>
        <v/>
      </c>
    </row>
    <row r="22">
      <c r="A22" t="inlineStr">
        <is>
          <t>Preferred as converted (before)</t>
        </is>
      </c>
      <c r="B22" s="14">
        <f>SUM($F$12:$F$14)</f>
        <v/>
      </c>
    </row>
    <row r="23">
      <c r="A23" t="inlineStr">
        <is>
          <t>Broad-based A (common outstanding incl. options and preferred as converted)</t>
        </is>
      </c>
      <c r="B23" s="14">
        <f>MAX(0,$B$5)+MAX(0,$B$6)+IF($B$8="Yes",MAX(0,$B$7),0)+$B$22</f>
        <v/>
      </c>
    </row>
    <row r="24">
      <c r="A24" t="inlineStr">
        <is>
          <t>Extra shares from anti-dilution</t>
        </is>
      </c>
      <c r="B24" s="14">
        <f>SUM($N$12:$N$14)</f>
        <v/>
      </c>
    </row>
    <row r="25">
      <c r="A25" t="inlineStr">
        <is>
          <t>Fully diluted shares before</t>
        </is>
      </c>
      <c r="B25" s="14">
        <f>MAX(0,$B$5)+MAX(0,$B$6)+MAX(0,$B$7)+$B$22</f>
        <v/>
      </c>
    </row>
    <row r="26">
      <c r="A26" t="inlineStr">
        <is>
          <t>Fully diluted after the round, no anti-dilution</t>
        </is>
      </c>
      <c r="B26" s="14">
        <f>$B$25+$B$21</f>
        <v/>
      </c>
    </row>
    <row r="27">
      <c r="A27" t="inlineStr">
        <is>
          <t>Fully diluted after the round, with anti-dilution</t>
        </is>
      </c>
      <c r="B27" s="14">
        <f>$B$26+$B$24</f>
        <v/>
      </c>
    </row>
    <row r="28">
      <c r="A28" t="inlineStr">
        <is>
          <t>Founders and common: before</t>
        </is>
      </c>
      <c r="B28" s="15">
        <f>IF($B$25&gt;0,MAX(0,$B$5)/$B$25,0)</f>
        <v/>
      </c>
    </row>
    <row r="29">
      <c r="A29" t="inlineStr">
        <is>
          <t>Founders and common: after the round alone</t>
        </is>
      </c>
      <c r="B29" s="15">
        <f>IF($B$26&gt;0,MAX(0,$B$5)/$B$26,0)</f>
        <v/>
      </c>
    </row>
    <row r="30">
      <c r="A30" s="16" t="inlineStr">
        <is>
          <t>Founders and common: after anti-dilution</t>
        </is>
      </c>
      <c r="B30" s="17">
        <f>IF($B$27&gt;0,MAX(0,$B$5)/$B$27,0)</f>
        <v/>
      </c>
    </row>
    <row r="31">
      <c r="A31" t="inlineStr">
        <is>
          <t>Ownership cost of anti-dilution (points)</t>
        </is>
      </c>
      <c r="B31" s="18">
        <f>MAX(0,$B$29-$B$30)*100</f>
        <v/>
      </c>
    </row>
    <row r="32">
      <c r="A32" t="inlineStr">
        <is>
          <t>Down round for at least one series?</t>
        </is>
      </c>
      <c r="B32" s="19">
        <f>IF(COUNTIF($G$12:$G$14,"Yes")&gt;0,"Yes","No")</f>
        <v/>
      </c>
    </row>
    <row r="33">
      <c r="A33" t="inlineStr">
        <is>
          <t>Price of the latest series</t>
        </is>
      </c>
      <c r="B33" s="20">
        <f>IF(N(B14)&gt;0,B14,IF(N(B13)&gt;0,B13,N(B12)))</f>
        <v/>
      </c>
    </row>
    <row r="34">
      <c r="A34" t="inlineStr">
        <is>
          <t>New price versus the latest series</t>
        </is>
      </c>
      <c r="B34" s="21">
        <f>IF(AND($B$33&gt;0,$B$17&gt;0),$B$17/$B$33-1,0)</f>
        <v/>
      </c>
    </row>
    <row r="35">
      <c r="A35" t="inlineStr">
        <is>
          <t>Pre-money at the new price</t>
        </is>
      </c>
      <c r="B35" s="22">
        <f>$B$17*$B$25</f>
        <v/>
      </c>
    </row>
    <row r="36">
      <c r="A36" t="inlineStr">
        <is>
          <t>Post-money at the new price</t>
        </is>
      </c>
      <c r="B36" s="22">
        <f>$B$17*$B$27</f>
        <v/>
      </c>
    </row>
    <row r="38">
      <c r="A38" s="3" t="inlineStr">
        <is>
          <t>Ownership (fully diluted)</t>
        </is>
      </c>
      <c r="B38" s="4" t="n"/>
      <c r="C38" s="4" t="n"/>
    </row>
    <row r="39">
      <c r="A39" s="7" t="inlineStr">
        <is>
          <t>Holder</t>
        </is>
      </c>
      <c r="B39" s="7" t="inlineStr">
        <is>
          <t>Before</t>
        </is>
      </c>
      <c r="C39" s="7" t="inlineStr">
        <is>
          <t>After the round, no anti-dilution</t>
        </is>
      </c>
      <c r="D39" s="7" t="inlineStr">
        <is>
          <t>After, with anti-dilution</t>
        </is>
      </c>
      <c r="E39" s="7" t="inlineStr">
        <is>
          <t>Change (pts)</t>
        </is>
      </c>
    </row>
    <row r="40">
      <c r="A40" t="inlineStr">
        <is>
          <t>Founders and common</t>
        </is>
      </c>
      <c r="B40" s="23">
        <f>IF($B$25&gt;0,(MAX(0,$B$5))/$B$25,0)</f>
        <v/>
      </c>
      <c r="C40" s="23">
        <f>IF($B$26&gt;0,(MAX(0,$B$5))/$B$26,0)</f>
        <v/>
      </c>
      <c r="D40" s="23">
        <f>IF($B$27&gt;0,(MAX(0,$B$5))/$B$27,0)</f>
        <v/>
      </c>
      <c r="E40" s="24">
        <f>(D40-B40)*100</f>
        <v/>
      </c>
    </row>
    <row r="41">
      <c r="A41" t="inlineStr">
        <is>
          <t>Option pool (granted + unallocated)</t>
        </is>
      </c>
      <c r="B41" s="23">
        <f>IF($B$25&gt;0,(MAX(0,$B$6)+MAX(0,$B$7))/$B$25,0)</f>
        <v/>
      </c>
      <c r="C41" s="23">
        <f>IF($B$26&gt;0,(MAX(0,$B$6)+MAX(0,$B$7))/$B$26,0)</f>
        <v/>
      </c>
      <c r="D41" s="23">
        <f>IF($B$27&gt;0,(MAX(0,$B$6)+MAX(0,$B$7))/$B$27,0)</f>
        <v/>
      </c>
      <c r="E41" s="24">
        <f>(D41-B41)*100</f>
        <v/>
      </c>
    </row>
    <row r="42">
      <c r="A42">
        <f>IF(A12="","Series 1",A12)</f>
        <v/>
      </c>
      <c r="B42" s="23">
        <f>IF($B$25&gt;0,(F12)/$B$25,0)</f>
        <v/>
      </c>
      <c r="C42" s="23">
        <f>IF($B$26&gt;0,(F12)/$B$26,0)</f>
        <v/>
      </c>
      <c r="D42" s="23">
        <f>IF($B$27&gt;0,(M12)/$B$27,0)</f>
        <v/>
      </c>
      <c r="E42" s="24">
        <f>(D42-B42)*100</f>
        <v/>
      </c>
    </row>
    <row r="43">
      <c r="A43">
        <f>IF(A13="","Series 2",A13)</f>
        <v/>
      </c>
      <c r="B43" s="23">
        <f>IF($B$25&gt;0,(F13)/$B$25,0)</f>
        <v/>
      </c>
      <c r="C43" s="23">
        <f>IF($B$26&gt;0,(F13)/$B$26,0)</f>
        <v/>
      </c>
      <c r="D43" s="23">
        <f>IF($B$27&gt;0,(M13)/$B$27,0)</f>
        <v/>
      </c>
      <c r="E43" s="24">
        <f>(D43-B43)*100</f>
        <v/>
      </c>
    </row>
    <row r="44">
      <c r="A44">
        <f>IF(A14="","Series 3",A14)</f>
        <v/>
      </c>
      <c r="B44" s="23">
        <f>IF($B$25&gt;0,(F14)/$B$25,0)</f>
        <v/>
      </c>
      <c r="C44" s="23">
        <f>IF($B$26&gt;0,(F14)/$B$26,0)</f>
        <v/>
      </c>
      <c r="D44" s="23">
        <f>IF($B$27&gt;0,(M14)/$B$27,0)</f>
        <v/>
      </c>
      <c r="E44" s="24">
        <f>(D44-B44)*100</f>
        <v/>
      </c>
    </row>
    <row r="45">
      <c r="A45" t="inlineStr">
        <is>
          <t>New investors</t>
        </is>
      </c>
      <c r="B45" s="23">
        <f>IF($B$25&gt;0,(0)/$B$25,0)</f>
        <v/>
      </c>
      <c r="C45" s="23">
        <f>IF($B$26&gt;0,($B$21)/$B$26,0)</f>
        <v/>
      </c>
      <c r="D45" s="23">
        <f>IF($B$27&gt;0,($B$21)/$B$27,0)</f>
        <v/>
      </c>
      <c r="E45" s="24">
        <f>(D45-B45)*100</f>
        <v/>
      </c>
    </row>
  </sheetData>
  <dataValidations count="2">
    <dataValidation sqref="B8" showDropDown="0" showInputMessage="0" showErrorMessage="0" allowBlank="0" type="list">
      <formula1>"No,Yes"</formula1>
    </dataValidation>
    <dataValidation sqref="D12 D13 D14" showDropDown="0" showInputMessage="0" showErrorMessage="0" allowBlank="0" type="list">
      <formula1>"Broad-based WA,Narrow-based WA,Full ratchet,None"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5" t="inlineStr">
        <is>
          <t>Free template by Adlega</t>
        </is>
      </c>
    </row>
    <row r="2">
      <c r="A2" s="26" t="inlineStr">
        <is>
          <t>Live calculator: https://adlega.com/blog/tools/anti-dilution/</t>
        </is>
      </c>
    </row>
    <row r="3">
      <c r="A3" s="26" t="inlineStr">
        <is>
          <t>Version: October 2026</t>
        </is>
      </c>
    </row>
    <row r="4">
      <c r="A4" s="26" t="inlineStr"/>
    </row>
    <row r="5">
      <c r="A5" s="26" t="inlineStr">
        <is>
          <t>This template is a planning aid, not tax, legal or investment advice. Check the numbers with your own advisers before you act on them.</t>
        </is>
      </c>
    </row>
    <row r="6">
      <c r="A6" s="26" t="inlineStr">
        <is>
          <t>Blue cells on a light yellow background are inputs. Every other number is a live Excel formula that mirrors the web calculator.</t>
        </is>
      </c>
    </row>
    <row r="7">
      <c r="A7" s="26" t="inlineStr"/>
    </row>
    <row r="8">
      <c r="A8" s="26" t="inlineStr">
        <is>
          <t>Formulas follow the NVCA Model Certificate of Incorporation (Oct 2025) s.4.4.4: CP2 = CP1 x (A + B) / (A + C), rounded to $0.0001. A (broad-based) = common + granted options + every preferred series as converted; narrow-based A = only the shares of the series being adjusted. B = new money / CP1; C = new shares issued. Full ratchet: CP2 = the new price.</t>
        </is>
      </c>
    </row>
    <row r="9">
      <c r="A9" s="26" t="inlineStr">
        <is>
          <t>Each series adjusts only if the new price is below its conversion price. Conversion shares are rounded to the nearest whole share.</t>
        </is>
      </c>
    </row>
    <row r="10">
      <c r="A10" s="26" t="inlineStr"/>
    </row>
    <row r="11">
      <c r="A11" s="26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Down Round and Anti-Dilution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