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Fill with rate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0.0%"/>
    <numFmt numFmtId="166" formatCode="0.00&quot;x&quot;"/>
    <numFmt numFmtId="167" formatCode="0.00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0" fontId="4" fillId="3" borderId="0" pivotButton="0" quotePrefix="0" xfId="0"/>
    <xf numFmtId="0" fontId="3" fillId="4" borderId="0" applyAlignment="1" pivotButton="0" quotePrefix="0" xfId="0">
      <alignment vertical="bottom" wrapText="1"/>
    </xf>
    <xf numFmtId="0" fontId="3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  <xf numFmtId="164" fontId="3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5" fontId="4" fillId="3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>
      <c r="A1" s="1" t="inlineStr">
        <is>
          <t>ARR Waterfall (ARR Bridge)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Beginning ARR</t>
        </is>
      </c>
      <c r="B5" s="5" t="n">
        <v>2000000</v>
      </c>
    </row>
    <row r="6">
      <c r="A6" t="inlineStr">
        <is>
          <t>Period length (label only)</t>
        </is>
      </c>
      <c r="B6" s="6" t="inlineStr">
        <is>
          <t>Quarterly</t>
        </is>
      </c>
    </row>
    <row r="8">
      <c r="A8" s="3" t="inlineStr">
        <is>
          <t>Periods (up to 12; enter amounts; leave unused rows blank)</t>
        </is>
      </c>
      <c r="B8" s="4" t="n"/>
      <c r="C8" s="4" t="n"/>
    </row>
    <row r="9" ht="30" customHeight="1">
      <c r="A9" s="7" t="inlineStr">
        <is>
          <t>Period</t>
        </is>
      </c>
      <c r="B9" s="7" t="inlineStr">
        <is>
          <t>New ARR</t>
        </is>
      </c>
      <c r="C9" s="7" t="inlineStr">
        <is>
          <t>Expansion</t>
        </is>
      </c>
      <c r="D9" s="7" t="inlineStr">
        <is>
          <t>Contraction</t>
        </is>
      </c>
      <c r="E9" s="7" t="inlineStr">
        <is>
          <t>Churn</t>
        </is>
      </c>
      <c r="F9" s="7" t="inlineStr">
        <is>
          <t>Beginning ARR</t>
        </is>
      </c>
      <c r="G9" s="7" t="inlineStr">
        <is>
          <t>Contraction used</t>
        </is>
      </c>
      <c r="H9" s="7" t="inlineStr">
        <is>
          <t>Churn used</t>
        </is>
      </c>
      <c r="I9" s="7" t="inlineStr">
        <is>
          <t>Ending ARR</t>
        </is>
      </c>
      <c r="J9" s="7" t="inlineStr">
        <is>
          <t>Net new ARR</t>
        </is>
      </c>
      <c r="K9" s="7" t="inlineStr">
        <is>
          <t>NRR</t>
        </is>
      </c>
      <c r="L9" s="7" t="inlineStr">
        <is>
          <t>GRR</t>
        </is>
      </c>
      <c r="M9" s="7" t="inlineStr">
        <is>
          <t>Quick ratio</t>
        </is>
      </c>
      <c r="N9" s="7" t="inlineStr">
        <is>
          <t>Used?</t>
        </is>
      </c>
      <c r="O9" s="7" t="inlineStr">
        <is>
          <t>Losses capped?</t>
        </is>
      </c>
      <c r="P9" s="8" t="inlineStr">
        <is>
          <t>NRR factor</t>
        </is>
      </c>
      <c r="Q9" s="8" t="inlineStr">
        <is>
          <t>GRR factor</t>
        </is>
      </c>
      <c r="R9" s="8" t="inlineStr">
        <is>
          <t>No base?</t>
        </is>
      </c>
    </row>
    <row r="10">
      <c r="A10">
        <f>IF($B$6="Monthly","Month ","Q")&amp;1</f>
        <v/>
      </c>
      <c r="B10" s="5" t="n">
        <v>300000</v>
      </c>
      <c r="C10" s="5" t="n">
        <v>100000</v>
      </c>
      <c r="D10" s="5" t="n">
        <v>30000</v>
      </c>
      <c r="E10" s="5" t="n">
        <v>60000</v>
      </c>
      <c r="F10" s="9">
        <f>MAX(0,$B$5)</f>
        <v/>
      </c>
      <c r="G10" s="9">
        <f>MAX(0,N(D10))*IF((MAX(0,N(D10))+MAX(0,N(E10)))&gt;(F10+MAX(0,N(B10))+MAX(0,N(C10)))+0.000000001,(F10+MAX(0,N(B10))+MAX(0,N(C10)))/(MAX(0,N(D10))+MAX(0,N(E10))),1)</f>
        <v/>
      </c>
      <c r="H10" s="9">
        <f>MAX(0,N(E10))*IF((MAX(0,N(D10))+MAX(0,N(E10)))&gt;(F10+MAX(0,N(B10))+MAX(0,N(C10)))+0.000000001,(F10+MAX(0,N(B10))+MAX(0,N(C10)))/(MAX(0,N(D10))+MAX(0,N(E10))),1)</f>
        <v/>
      </c>
      <c r="I10" s="9">
        <f>F10+MAX(0,N(B10))+MAX(0,N(C10))-G10-H10</f>
        <v/>
      </c>
      <c r="J10" s="9">
        <f>I10-F10</f>
        <v/>
      </c>
      <c r="K10" s="10">
        <f>IF(F10&gt;0,(F10+MAX(0,N(C10))-G10-H10)/F10,"n/a")</f>
        <v/>
      </c>
      <c r="L10" s="10">
        <f>IF(F10&gt;0,MIN(1,MAX(0,(F10-G10-H10)/F10)),"n/a")</f>
        <v/>
      </c>
      <c r="M10" s="11">
        <f>IF(G10+H10&gt;0,(MAX(0,N(B10))+MAX(0,N(C10)))/(G10+H10),"No losses")</f>
        <v/>
      </c>
      <c r="N10" s="12">
        <f>IF(COUNT(B10:E10)&gt;0,1,0)</f>
        <v/>
      </c>
      <c r="O10" s="12">
        <f>IF((MAX(0,N(D10))+MAX(0,N(E10)))&gt;(F10+MAX(0,N(B10))+MAX(0,N(C10)))+0.000000001,1,0)</f>
        <v/>
      </c>
      <c r="P10" s="13">
        <f>IF(N10=0,1,IF(ISNUMBER(K10),MAX(0,K10),1))</f>
        <v/>
      </c>
      <c r="Q10" s="13">
        <f>IF(N10=0,1,IF(ISNUMBER(L10),L10,1))</f>
        <v/>
      </c>
      <c r="R10" s="12">
        <f>IF(AND(N10=1,F10&lt;=0),1,0)</f>
        <v/>
      </c>
    </row>
    <row r="11">
      <c r="A11">
        <f>IF($B$6="Monthly","Month ","Q")&amp;2</f>
        <v/>
      </c>
      <c r="B11" s="5" t="n">
        <v>330000</v>
      </c>
      <c r="C11" s="5" t="n">
        <v>110000</v>
      </c>
      <c r="D11" s="5" t="n">
        <v>35000</v>
      </c>
      <c r="E11" s="5" t="n">
        <v>65000</v>
      </c>
      <c r="F11" s="9">
        <f>I10</f>
        <v/>
      </c>
      <c r="G11" s="9">
        <f>MAX(0,N(D11))*IF((MAX(0,N(D11))+MAX(0,N(E11)))&gt;(F11+MAX(0,N(B11))+MAX(0,N(C11)))+0.000000001,(F11+MAX(0,N(B11))+MAX(0,N(C11)))/(MAX(0,N(D11))+MAX(0,N(E11))),1)</f>
        <v/>
      </c>
      <c r="H11" s="9">
        <f>MAX(0,N(E11))*IF((MAX(0,N(D11))+MAX(0,N(E11)))&gt;(F11+MAX(0,N(B11))+MAX(0,N(C11)))+0.000000001,(F11+MAX(0,N(B11))+MAX(0,N(C11)))/(MAX(0,N(D11))+MAX(0,N(E11))),1)</f>
        <v/>
      </c>
      <c r="I11" s="9">
        <f>F11+MAX(0,N(B11))+MAX(0,N(C11))-G11-H11</f>
        <v/>
      </c>
      <c r="J11" s="9">
        <f>I11-F11</f>
        <v/>
      </c>
      <c r="K11" s="10">
        <f>IF(F11&gt;0,(F11+MAX(0,N(C11))-G11-H11)/F11,"n/a")</f>
        <v/>
      </c>
      <c r="L11" s="10">
        <f>IF(F11&gt;0,MIN(1,MAX(0,(F11-G11-H11)/F11)),"n/a")</f>
        <v/>
      </c>
      <c r="M11" s="11">
        <f>IF(G11+H11&gt;0,(MAX(0,N(B11))+MAX(0,N(C11)))/(G11+H11),"No losses")</f>
        <v/>
      </c>
      <c r="N11" s="12">
        <f>IF(COUNT(B11:E11)&gt;0,1,0)</f>
        <v/>
      </c>
      <c r="O11" s="12">
        <f>IF((MAX(0,N(D11))+MAX(0,N(E11)))&gt;(F11+MAX(0,N(B11))+MAX(0,N(C11)))+0.000000001,1,0)</f>
        <v/>
      </c>
      <c r="P11" s="13">
        <f>IF(N11=0,1,IF(ISNUMBER(K11),MAX(0,K11),1))</f>
        <v/>
      </c>
      <c r="Q11" s="13">
        <f>IF(N11=0,1,IF(ISNUMBER(L11),L11,1))</f>
        <v/>
      </c>
      <c r="R11" s="12">
        <f>IF(AND(N11=1,F11&lt;=0),1,0)</f>
        <v/>
      </c>
    </row>
    <row r="12">
      <c r="A12">
        <f>IF($B$6="Monthly","Month ","Q")&amp;3</f>
        <v/>
      </c>
      <c r="B12" s="5" t="n">
        <v>360000</v>
      </c>
      <c r="C12" s="5" t="n">
        <v>125000</v>
      </c>
      <c r="D12" s="5" t="n">
        <v>35000</v>
      </c>
      <c r="E12" s="5" t="n">
        <v>70000</v>
      </c>
      <c r="F12" s="9">
        <f>I11</f>
        <v/>
      </c>
      <c r="G12" s="9">
        <f>MAX(0,N(D12))*IF((MAX(0,N(D12))+MAX(0,N(E12)))&gt;(F12+MAX(0,N(B12))+MAX(0,N(C12)))+0.000000001,(F12+MAX(0,N(B12))+MAX(0,N(C12)))/(MAX(0,N(D12))+MAX(0,N(E12))),1)</f>
        <v/>
      </c>
      <c r="H12" s="9">
        <f>MAX(0,N(E12))*IF((MAX(0,N(D12))+MAX(0,N(E12)))&gt;(F12+MAX(0,N(B12))+MAX(0,N(C12)))+0.000000001,(F12+MAX(0,N(B12))+MAX(0,N(C12)))/(MAX(0,N(D12))+MAX(0,N(E12))),1)</f>
        <v/>
      </c>
      <c r="I12" s="9">
        <f>F12+MAX(0,N(B12))+MAX(0,N(C12))-G12-H12</f>
        <v/>
      </c>
      <c r="J12" s="9">
        <f>I12-F12</f>
        <v/>
      </c>
      <c r="K12" s="10">
        <f>IF(F12&gt;0,(F12+MAX(0,N(C12))-G12-H12)/F12,"n/a")</f>
        <v/>
      </c>
      <c r="L12" s="10">
        <f>IF(F12&gt;0,MIN(1,MAX(0,(F12-G12-H12)/F12)),"n/a")</f>
        <v/>
      </c>
      <c r="M12" s="11">
        <f>IF(G12+H12&gt;0,(MAX(0,N(B12))+MAX(0,N(C12)))/(G12+H12),"No losses")</f>
        <v/>
      </c>
      <c r="N12" s="12">
        <f>IF(COUNT(B12:E12)&gt;0,1,0)</f>
        <v/>
      </c>
      <c r="O12" s="12">
        <f>IF((MAX(0,N(D12))+MAX(0,N(E12)))&gt;(F12+MAX(0,N(B12))+MAX(0,N(C12)))+0.000000001,1,0)</f>
        <v/>
      </c>
      <c r="P12" s="13">
        <f>IF(N12=0,1,IF(ISNUMBER(K12),MAX(0,K12),1))</f>
        <v/>
      </c>
      <c r="Q12" s="13">
        <f>IF(N12=0,1,IF(ISNUMBER(L12),L12,1))</f>
        <v/>
      </c>
      <c r="R12" s="12">
        <f>IF(AND(N12=1,F12&lt;=0),1,0)</f>
        <v/>
      </c>
    </row>
    <row r="13">
      <c r="A13">
        <f>IF($B$6="Monthly","Month ","Q")&amp;4</f>
        <v/>
      </c>
      <c r="B13" s="5" t="n">
        <v>400000</v>
      </c>
      <c r="C13" s="5" t="n">
        <v>140000</v>
      </c>
      <c r="D13" s="5" t="n">
        <v>40000</v>
      </c>
      <c r="E13" s="5" t="n">
        <v>75000</v>
      </c>
      <c r="F13" s="9">
        <f>I12</f>
        <v/>
      </c>
      <c r="G13" s="9">
        <f>MAX(0,N(D13))*IF((MAX(0,N(D13))+MAX(0,N(E13)))&gt;(F13+MAX(0,N(B13))+MAX(0,N(C13)))+0.000000001,(F13+MAX(0,N(B13))+MAX(0,N(C13)))/(MAX(0,N(D13))+MAX(0,N(E13))),1)</f>
        <v/>
      </c>
      <c r="H13" s="9">
        <f>MAX(0,N(E13))*IF((MAX(0,N(D13))+MAX(0,N(E13)))&gt;(F13+MAX(0,N(B13))+MAX(0,N(C13)))+0.000000001,(F13+MAX(0,N(B13))+MAX(0,N(C13)))/(MAX(0,N(D13))+MAX(0,N(E13))),1)</f>
        <v/>
      </c>
      <c r="I13" s="9">
        <f>F13+MAX(0,N(B13))+MAX(0,N(C13))-G13-H13</f>
        <v/>
      </c>
      <c r="J13" s="9">
        <f>I13-F13</f>
        <v/>
      </c>
      <c r="K13" s="10">
        <f>IF(F13&gt;0,(F13+MAX(0,N(C13))-G13-H13)/F13,"n/a")</f>
        <v/>
      </c>
      <c r="L13" s="10">
        <f>IF(F13&gt;0,MIN(1,MAX(0,(F13-G13-H13)/F13)),"n/a")</f>
        <v/>
      </c>
      <c r="M13" s="11">
        <f>IF(G13+H13&gt;0,(MAX(0,N(B13))+MAX(0,N(C13)))/(G13+H13),"No losses")</f>
        <v/>
      </c>
      <c r="N13" s="12">
        <f>IF(COUNT(B13:E13)&gt;0,1,0)</f>
        <v/>
      </c>
      <c r="O13" s="12">
        <f>IF((MAX(0,N(D13))+MAX(0,N(E13)))&gt;(F13+MAX(0,N(B13))+MAX(0,N(C13)))+0.000000001,1,0)</f>
        <v/>
      </c>
      <c r="P13" s="13">
        <f>IF(N13=0,1,IF(ISNUMBER(K13),MAX(0,K13),1))</f>
        <v/>
      </c>
      <c r="Q13" s="13">
        <f>IF(N13=0,1,IF(ISNUMBER(L13),L13,1))</f>
        <v/>
      </c>
      <c r="R13" s="12">
        <f>IF(AND(N13=1,F13&lt;=0),1,0)</f>
        <v/>
      </c>
    </row>
    <row r="14">
      <c r="A14">
        <f>IF($B$6="Monthly","Month ","Q")&amp;5</f>
        <v/>
      </c>
      <c r="B14" s="5" t="n"/>
      <c r="C14" s="5" t="n"/>
      <c r="D14" s="5" t="n"/>
      <c r="E14" s="5" t="n"/>
      <c r="F14" s="9">
        <f>I13</f>
        <v/>
      </c>
      <c r="G14" s="9">
        <f>MAX(0,N(D14))*IF((MAX(0,N(D14))+MAX(0,N(E14)))&gt;(F14+MAX(0,N(B14))+MAX(0,N(C14)))+0.000000001,(F14+MAX(0,N(B14))+MAX(0,N(C14)))/(MAX(0,N(D14))+MAX(0,N(E14))),1)</f>
        <v/>
      </c>
      <c r="H14" s="9">
        <f>MAX(0,N(E14))*IF((MAX(0,N(D14))+MAX(0,N(E14)))&gt;(F14+MAX(0,N(B14))+MAX(0,N(C14)))+0.000000001,(F14+MAX(0,N(B14))+MAX(0,N(C14)))/(MAX(0,N(D14))+MAX(0,N(E14))),1)</f>
        <v/>
      </c>
      <c r="I14" s="9">
        <f>F14+MAX(0,N(B14))+MAX(0,N(C14))-G14-H14</f>
        <v/>
      </c>
      <c r="J14" s="9">
        <f>I14-F14</f>
        <v/>
      </c>
      <c r="K14" s="10">
        <f>IF(F14&gt;0,(F14+MAX(0,N(C14))-G14-H14)/F14,"n/a")</f>
        <v/>
      </c>
      <c r="L14" s="10">
        <f>IF(F14&gt;0,MIN(1,MAX(0,(F14-G14-H14)/F14)),"n/a")</f>
        <v/>
      </c>
      <c r="M14" s="11">
        <f>IF(G14+H14&gt;0,(MAX(0,N(B14))+MAX(0,N(C14)))/(G14+H14),"No losses")</f>
        <v/>
      </c>
      <c r="N14" s="12">
        <f>IF(COUNT(B14:E14)&gt;0,1,0)</f>
        <v/>
      </c>
      <c r="O14" s="12">
        <f>IF((MAX(0,N(D14))+MAX(0,N(E14)))&gt;(F14+MAX(0,N(B14))+MAX(0,N(C14)))+0.000000001,1,0)</f>
        <v/>
      </c>
      <c r="P14" s="13">
        <f>IF(N14=0,1,IF(ISNUMBER(K14),MAX(0,K14),1))</f>
        <v/>
      </c>
      <c r="Q14" s="13">
        <f>IF(N14=0,1,IF(ISNUMBER(L14),L14,1))</f>
        <v/>
      </c>
      <c r="R14" s="12">
        <f>IF(AND(N14=1,F14&lt;=0),1,0)</f>
        <v/>
      </c>
    </row>
    <row r="15">
      <c r="A15">
        <f>IF($B$6="Monthly","Month ","Q")&amp;6</f>
        <v/>
      </c>
      <c r="B15" s="5" t="n"/>
      <c r="C15" s="5" t="n"/>
      <c r="D15" s="5" t="n"/>
      <c r="E15" s="5" t="n"/>
      <c r="F15" s="9">
        <f>I14</f>
        <v/>
      </c>
      <c r="G15" s="9">
        <f>MAX(0,N(D15))*IF((MAX(0,N(D15))+MAX(0,N(E15)))&gt;(F15+MAX(0,N(B15))+MAX(0,N(C15)))+0.000000001,(F15+MAX(0,N(B15))+MAX(0,N(C15)))/(MAX(0,N(D15))+MAX(0,N(E15))),1)</f>
        <v/>
      </c>
      <c r="H15" s="9">
        <f>MAX(0,N(E15))*IF((MAX(0,N(D15))+MAX(0,N(E15)))&gt;(F15+MAX(0,N(B15))+MAX(0,N(C15)))+0.000000001,(F15+MAX(0,N(B15))+MAX(0,N(C15)))/(MAX(0,N(D15))+MAX(0,N(E15))),1)</f>
        <v/>
      </c>
      <c r="I15" s="9">
        <f>F15+MAX(0,N(B15))+MAX(0,N(C15))-G15-H15</f>
        <v/>
      </c>
      <c r="J15" s="9">
        <f>I15-F15</f>
        <v/>
      </c>
      <c r="K15" s="10">
        <f>IF(F15&gt;0,(F15+MAX(0,N(C15))-G15-H15)/F15,"n/a")</f>
        <v/>
      </c>
      <c r="L15" s="10">
        <f>IF(F15&gt;0,MIN(1,MAX(0,(F15-G15-H15)/F15)),"n/a")</f>
        <v/>
      </c>
      <c r="M15" s="11">
        <f>IF(G15+H15&gt;0,(MAX(0,N(B15))+MAX(0,N(C15)))/(G15+H15),"No losses")</f>
        <v/>
      </c>
      <c r="N15" s="12">
        <f>IF(COUNT(B15:E15)&gt;0,1,0)</f>
        <v/>
      </c>
      <c r="O15" s="12">
        <f>IF((MAX(0,N(D15))+MAX(0,N(E15)))&gt;(F15+MAX(0,N(B15))+MAX(0,N(C15)))+0.000000001,1,0)</f>
        <v/>
      </c>
      <c r="P15" s="13">
        <f>IF(N15=0,1,IF(ISNUMBER(K15),MAX(0,K15),1))</f>
        <v/>
      </c>
      <c r="Q15" s="13">
        <f>IF(N15=0,1,IF(ISNUMBER(L15),L15,1))</f>
        <v/>
      </c>
      <c r="R15" s="12">
        <f>IF(AND(N15=1,F15&lt;=0),1,0)</f>
        <v/>
      </c>
    </row>
    <row r="16">
      <c r="A16">
        <f>IF($B$6="Monthly","Month ","Q")&amp;7</f>
        <v/>
      </c>
      <c r="B16" s="5" t="n"/>
      <c r="C16" s="5" t="n"/>
      <c r="D16" s="5" t="n"/>
      <c r="E16" s="5" t="n"/>
      <c r="F16" s="9">
        <f>I15</f>
        <v/>
      </c>
      <c r="G16" s="9">
        <f>MAX(0,N(D16))*IF((MAX(0,N(D16))+MAX(0,N(E16)))&gt;(F16+MAX(0,N(B16))+MAX(0,N(C16)))+0.000000001,(F16+MAX(0,N(B16))+MAX(0,N(C16)))/(MAX(0,N(D16))+MAX(0,N(E16))),1)</f>
        <v/>
      </c>
      <c r="H16" s="9">
        <f>MAX(0,N(E16))*IF((MAX(0,N(D16))+MAX(0,N(E16)))&gt;(F16+MAX(0,N(B16))+MAX(0,N(C16)))+0.000000001,(F16+MAX(0,N(B16))+MAX(0,N(C16)))/(MAX(0,N(D16))+MAX(0,N(E16))),1)</f>
        <v/>
      </c>
      <c r="I16" s="9">
        <f>F16+MAX(0,N(B16))+MAX(0,N(C16))-G16-H16</f>
        <v/>
      </c>
      <c r="J16" s="9">
        <f>I16-F16</f>
        <v/>
      </c>
      <c r="K16" s="10">
        <f>IF(F16&gt;0,(F16+MAX(0,N(C16))-G16-H16)/F16,"n/a")</f>
        <v/>
      </c>
      <c r="L16" s="10">
        <f>IF(F16&gt;0,MIN(1,MAX(0,(F16-G16-H16)/F16)),"n/a")</f>
        <v/>
      </c>
      <c r="M16" s="11">
        <f>IF(G16+H16&gt;0,(MAX(0,N(B16))+MAX(0,N(C16)))/(G16+H16),"No losses")</f>
        <v/>
      </c>
      <c r="N16" s="12">
        <f>IF(COUNT(B16:E16)&gt;0,1,0)</f>
        <v/>
      </c>
      <c r="O16" s="12">
        <f>IF((MAX(0,N(D16))+MAX(0,N(E16)))&gt;(F16+MAX(0,N(B16))+MAX(0,N(C16)))+0.000000001,1,0)</f>
        <v/>
      </c>
      <c r="P16" s="13">
        <f>IF(N16=0,1,IF(ISNUMBER(K16),MAX(0,K16),1))</f>
        <v/>
      </c>
      <c r="Q16" s="13">
        <f>IF(N16=0,1,IF(ISNUMBER(L16),L16,1))</f>
        <v/>
      </c>
      <c r="R16" s="12">
        <f>IF(AND(N16=1,F16&lt;=0),1,0)</f>
        <v/>
      </c>
    </row>
    <row r="17">
      <c r="A17">
        <f>IF($B$6="Monthly","Month ","Q")&amp;8</f>
        <v/>
      </c>
      <c r="B17" s="5" t="n"/>
      <c r="C17" s="5" t="n"/>
      <c r="D17" s="5" t="n"/>
      <c r="E17" s="5" t="n"/>
      <c r="F17" s="9">
        <f>I16</f>
        <v/>
      </c>
      <c r="G17" s="9">
        <f>MAX(0,N(D17))*IF((MAX(0,N(D17))+MAX(0,N(E17)))&gt;(F17+MAX(0,N(B17))+MAX(0,N(C17)))+0.000000001,(F17+MAX(0,N(B17))+MAX(0,N(C17)))/(MAX(0,N(D17))+MAX(0,N(E17))),1)</f>
        <v/>
      </c>
      <c r="H17" s="9">
        <f>MAX(0,N(E17))*IF((MAX(0,N(D17))+MAX(0,N(E17)))&gt;(F17+MAX(0,N(B17))+MAX(0,N(C17)))+0.000000001,(F17+MAX(0,N(B17))+MAX(0,N(C17)))/(MAX(0,N(D17))+MAX(0,N(E17))),1)</f>
        <v/>
      </c>
      <c r="I17" s="9">
        <f>F17+MAX(0,N(B17))+MAX(0,N(C17))-G17-H17</f>
        <v/>
      </c>
      <c r="J17" s="9">
        <f>I17-F17</f>
        <v/>
      </c>
      <c r="K17" s="10">
        <f>IF(F17&gt;0,(F17+MAX(0,N(C17))-G17-H17)/F17,"n/a")</f>
        <v/>
      </c>
      <c r="L17" s="10">
        <f>IF(F17&gt;0,MIN(1,MAX(0,(F17-G17-H17)/F17)),"n/a")</f>
        <v/>
      </c>
      <c r="M17" s="11">
        <f>IF(G17+H17&gt;0,(MAX(0,N(B17))+MAX(0,N(C17)))/(G17+H17),"No losses")</f>
        <v/>
      </c>
      <c r="N17" s="12">
        <f>IF(COUNT(B17:E17)&gt;0,1,0)</f>
        <v/>
      </c>
      <c r="O17" s="12">
        <f>IF((MAX(0,N(D17))+MAX(0,N(E17)))&gt;(F17+MAX(0,N(B17))+MAX(0,N(C17)))+0.000000001,1,0)</f>
        <v/>
      </c>
      <c r="P17" s="13">
        <f>IF(N17=0,1,IF(ISNUMBER(K17),MAX(0,K17),1))</f>
        <v/>
      </c>
      <c r="Q17" s="13">
        <f>IF(N17=0,1,IF(ISNUMBER(L17),L17,1))</f>
        <v/>
      </c>
      <c r="R17" s="12">
        <f>IF(AND(N17=1,F17&lt;=0),1,0)</f>
        <v/>
      </c>
    </row>
    <row r="18">
      <c r="A18">
        <f>IF($B$6="Monthly","Month ","Q")&amp;9</f>
        <v/>
      </c>
      <c r="B18" s="5" t="n"/>
      <c r="C18" s="5" t="n"/>
      <c r="D18" s="5" t="n"/>
      <c r="E18" s="5" t="n"/>
      <c r="F18" s="9">
        <f>I17</f>
        <v/>
      </c>
      <c r="G18" s="9">
        <f>MAX(0,N(D18))*IF((MAX(0,N(D18))+MAX(0,N(E18)))&gt;(F18+MAX(0,N(B18))+MAX(0,N(C18)))+0.000000001,(F18+MAX(0,N(B18))+MAX(0,N(C18)))/(MAX(0,N(D18))+MAX(0,N(E18))),1)</f>
        <v/>
      </c>
      <c r="H18" s="9">
        <f>MAX(0,N(E18))*IF((MAX(0,N(D18))+MAX(0,N(E18)))&gt;(F18+MAX(0,N(B18))+MAX(0,N(C18)))+0.000000001,(F18+MAX(0,N(B18))+MAX(0,N(C18)))/(MAX(0,N(D18))+MAX(0,N(E18))),1)</f>
        <v/>
      </c>
      <c r="I18" s="9">
        <f>F18+MAX(0,N(B18))+MAX(0,N(C18))-G18-H18</f>
        <v/>
      </c>
      <c r="J18" s="9">
        <f>I18-F18</f>
        <v/>
      </c>
      <c r="K18" s="10">
        <f>IF(F18&gt;0,(F18+MAX(0,N(C18))-G18-H18)/F18,"n/a")</f>
        <v/>
      </c>
      <c r="L18" s="10">
        <f>IF(F18&gt;0,MIN(1,MAX(0,(F18-G18-H18)/F18)),"n/a")</f>
        <v/>
      </c>
      <c r="M18" s="11">
        <f>IF(G18+H18&gt;0,(MAX(0,N(B18))+MAX(0,N(C18)))/(G18+H18),"No losses")</f>
        <v/>
      </c>
      <c r="N18" s="12">
        <f>IF(COUNT(B18:E18)&gt;0,1,0)</f>
        <v/>
      </c>
      <c r="O18" s="12">
        <f>IF((MAX(0,N(D18))+MAX(0,N(E18)))&gt;(F18+MAX(0,N(B18))+MAX(0,N(C18)))+0.000000001,1,0)</f>
        <v/>
      </c>
      <c r="P18" s="13">
        <f>IF(N18=0,1,IF(ISNUMBER(K18),MAX(0,K18),1))</f>
        <v/>
      </c>
      <c r="Q18" s="13">
        <f>IF(N18=0,1,IF(ISNUMBER(L18),L18,1))</f>
        <v/>
      </c>
      <c r="R18" s="12">
        <f>IF(AND(N18=1,F18&lt;=0),1,0)</f>
        <v/>
      </c>
    </row>
    <row r="19">
      <c r="A19">
        <f>IF($B$6="Monthly","Month ","Q")&amp;10</f>
        <v/>
      </c>
      <c r="B19" s="5" t="n"/>
      <c r="C19" s="5" t="n"/>
      <c r="D19" s="5" t="n"/>
      <c r="E19" s="5" t="n"/>
      <c r="F19" s="9">
        <f>I18</f>
        <v/>
      </c>
      <c r="G19" s="9">
        <f>MAX(0,N(D19))*IF((MAX(0,N(D19))+MAX(0,N(E19)))&gt;(F19+MAX(0,N(B19))+MAX(0,N(C19)))+0.000000001,(F19+MAX(0,N(B19))+MAX(0,N(C19)))/(MAX(0,N(D19))+MAX(0,N(E19))),1)</f>
        <v/>
      </c>
      <c r="H19" s="9">
        <f>MAX(0,N(E19))*IF((MAX(0,N(D19))+MAX(0,N(E19)))&gt;(F19+MAX(0,N(B19))+MAX(0,N(C19)))+0.000000001,(F19+MAX(0,N(B19))+MAX(0,N(C19)))/(MAX(0,N(D19))+MAX(0,N(E19))),1)</f>
        <v/>
      </c>
      <c r="I19" s="9">
        <f>F19+MAX(0,N(B19))+MAX(0,N(C19))-G19-H19</f>
        <v/>
      </c>
      <c r="J19" s="9">
        <f>I19-F19</f>
        <v/>
      </c>
      <c r="K19" s="10">
        <f>IF(F19&gt;0,(F19+MAX(0,N(C19))-G19-H19)/F19,"n/a")</f>
        <v/>
      </c>
      <c r="L19" s="10">
        <f>IF(F19&gt;0,MIN(1,MAX(0,(F19-G19-H19)/F19)),"n/a")</f>
        <v/>
      </c>
      <c r="M19" s="11">
        <f>IF(G19+H19&gt;0,(MAX(0,N(B19))+MAX(0,N(C19)))/(G19+H19),"No losses")</f>
        <v/>
      </c>
      <c r="N19" s="12">
        <f>IF(COUNT(B19:E19)&gt;0,1,0)</f>
        <v/>
      </c>
      <c r="O19" s="12">
        <f>IF((MAX(0,N(D19))+MAX(0,N(E19)))&gt;(F19+MAX(0,N(B19))+MAX(0,N(C19)))+0.000000001,1,0)</f>
        <v/>
      </c>
      <c r="P19" s="13">
        <f>IF(N19=0,1,IF(ISNUMBER(K19),MAX(0,K19),1))</f>
        <v/>
      </c>
      <c r="Q19" s="13">
        <f>IF(N19=0,1,IF(ISNUMBER(L19),L19,1))</f>
        <v/>
      </c>
      <c r="R19" s="12">
        <f>IF(AND(N19=1,F19&lt;=0),1,0)</f>
        <v/>
      </c>
    </row>
    <row r="20">
      <c r="A20">
        <f>IF($B$6="Monthly","Month ","Q")&amp;11</f>
        <v/>
      </c>
      <c r="B20" s="5" t="n"/>
      <c r="C20" s="5" t="n"/>
      <c r="D20" s="5" t="n"/>
      <c r="E20" s="5" t="n"/>
      <c r="F20" s="9">
        <f>I19</f>
        <v/>
      </c>
      <c r="G20" s="9">
        <f>MAX(0,N(D20))*IF((MAX(0,N(D20))+MAX(0,N(E20)))&gt;(F20+MAX(0,N(B20))+MAX(0,N(C20)))+0.000000001,(F20+MAX(0,N(B20))+MAX(0,N(C20)))/(MAX(0,N(D20))+MAX(0,N(E20))),1)</f>
        <v/>
      </c>
      <c r="H20" s="9">
        <f>MAX(0,N(E20))*IF((MAX(0,N(D20))+MAX(0,N(E20)))&gt;(F20+MAX(0,N(B20))+MAX(0,N(C20)))+0.000000001,(F20+MAX(0,N(B20))+MAX(0,N(C20)))/(MAX(0,N(D20))+MAX(0,N(E20))),1)</f>
        <v/>
      </c>
      <c r="I20" s="9">
        <f>F20+MAX(0,N(B20))+MAX(0,N(C20))-G20-H20</f>
        <v/>
      </c>
      <c r="J20" s="9">
        <f>I20-F20</f>
        <v/>
      </c>
      <c r="K20" s="10">
        <f>IF(F20&gt;0,(F20+MAX(0,N(C20))-G20-H20)/F20,"n/a")</f>
        <v/>
      </c>
      <c r="L20" s="10">
        <f>IF(F20&gt;0,MIN(1,MAX(0,(F20-G20-H20)/F20)),"n/a")</f>
        <v/>
      </c>
      <c r="M20" s="11">
        <f>IF(G20+H20&gt;0,(MAX(0,N(B20))+MAX(0,N(C20)))/(G20+H20),"No losses")</f>
        <v/>
      </c>
      <c r="N20" s="12">
        <f>IF(COUNT(B20:E20)&gt;0,1,0)</f>
        <v/>
      </c>
      <c r="O20" s="12">
        <f>IF((MAX(0,N(D20))+MAX(0,N(E20)))&gt;(F20+MAX(0,N(B20))+MAX(0,N(C20)))+0.000000001,1,0)</f>
        <v/>
      </c>
      <c r="P20" s="13">
        <f>IF(N20=0,1,IF(ISNUMBER(K20),MAX(0,K20),1))</f>
        <v/>
      </c>
      <c r="Q20" s="13">
        <f>IF(N20=0,1,IF(ISNUMBER(L20),L20,1))</f>
        <v/>
      </c>
      <c r="R20" s="12">
        <f>IF(AND(N20=1,F20&lt;=0),1,0)</f>
        <v/>
      </c>
    </row>
    <row r="21">
      <c r="A21">
        <f>IF($B$6="Monthly","Month ","Q")&amp;12</f>
        <v/>
      </c>
      <c r="B21" s="5" t="n"/>
      <c r="C21" s="5" t="n"/>
      <c r="D21" s="5" t="n"/>
      <c r="E21" s="5" t="n"/>
      <c r="F21" s="9">
        <f>I20</f>
        <v/>
      </c>
      <c r="G21" s="9">
        <f>MAX(0,N(D21))*IF((MAX(0,N(D21))+MAX(0,N(E21)))&gt;(F21+MAX(0,N(B21))+MAX(0,N(C21)))+0.000000001,(F21+MAX(0,N(B21))+MAX(0,N(C21)))/(MAX(0,N(D21))+MAX(0,N(E21))),1)</f>
        <v/>
      </c>
      <c r="H21" s="9">
        <f>MAX(0,N(E21))*IF((MAX(0,N(D21))+MAX(0,N(E21)))&gt;(F21+MAX(0,N(B21))+MAX(0,N(C21)))+0.000000001,(F21+MAX(0,N(B21))+MAX(0,N(C21)))/(MAX(0,N(D21))+MAX(0,N(E21))),1)</f>
        <v/>
      </c>
      <c r="I21" s="9">
        <f>F21+MAX(0,N(B21))+MAX(0,N(C21))-G21-H21</f>
        <v/>
      </c>
      <c r="J21" s="9">
        <f>I21-F21</f>
        <v/>
      </c>
      <c r="K21" s="10">
        <f>IF(F21&gt;0,(F21+MAX(0,N(C21))-G21-H21)/F21,"n/a")</f>
        <v/>
      </c>
      <c r="L21" s="10">
        <f>IF(F21&gt;0,MIN(1,MAX(0,(F21-G21-H21)/F21)),"n/a")</f>
        <v/>
      </c>
      <c r="M21" s="11">
        <f>IF(G21+H21&gt;0,(MAX(0,N(B21))+MAX(0,N(C21)))/(G21+H21),"No losses")</f>
        <v/>
      </c>
      <c r="N21" s="12">
        <f>IF(COUNT(B21:E21)&gt;0,1,0)</f>
        <v/>
      </c>
      <c r="O21" s="12">
        <f>IF((MAX(0,N(D21))+MAX(0,N(E21)))&gt;(F21+MAX(0,N(B21))+MAX(0,N(C21)))+0.000000001,1,0)</f>
        <v/>
      </c>
      <c r="P21" s="13">
        <f>IF(N21=0,1,IF(ISNUMBER(K21),MAX(0,K21),1))</f>
        <v/>
      </c>
      <c r="Q21" s="13">
        <f>IF(N21=0,1,IF(ISNUMBER(L21),L21,1))</f>
        <v/>
      </c>
      <c r="R21" s="12">
        <f>IF(AND(N21=1,F21&lt;=0),1,0)</f>
        <v/>
      </c>
    </row>
    <row r="23">
      <c r="A23" s="3" t="inlineStr">
        <is>
          <t>Results (whole window)</t>
        </is>
      </c>
      <c r="B23" s="4" t="n"/>
      <c r="C23" s="4" t="n"/>
    </row>
    <row r="24">
      <c r="A24" s="8" t="inlineStr">
        <is>
          <t>Ending ARR</t>
        </is>
      </c>
      <c r="B24" s="14">
        <f>I21</f>
        <v/>
      </c>
    </row>
    <row r="25">
      <c r="A25" t="inlineStr">
        <is>
          <t>Net new ARR</t>
        </is>
      </c>
      <c r="B25" s="15">
        <f>$B$24-MAX(0,$B$5)</f>
        <v/>
      </c>
    </row>
    <row r="26">
      <c r="A26" t="inlineStr">
        <is>
          <t>ARR growth</t>
        </is>
      </c>
      <c r="B26" s="16">
        <f>IF($B$5&gt;0,$B$24/$B$5-1,"n/a")</f>
        <v/>
      </c>
    </row>
    <row r="27">
      <c r="A27" t="inlineStr">
        <is>
          <t>Total new ARR</t>
        </is>
      </c>
      <c r="B27" s="15">
        <f>SUMPRODUCT($B$10:$B$21,$N$10:$N$21)</f>
        <v/>
      </c>
    </row>
    <row r="28">
      <c r="A28" t="inlineStr">
        <is>
          <t>Total expansion</t>
        </is>
      </c>
      <c r="B28" s="15">
        <f>SUMPRODUCT($C$10:$C$21,$N$10:$N$21)</f>
        <v/>
      </c>
    </row>
    <row r="29">
      <c r="A29" t="inlineStr">
        <is>
          <t>Total contraction</t>
        </is>
      </c>
      <c r="B29" s="15">
        <f>SUM($G$10:$G$21)</f>
        <v/>
      </c>
    </row>
    <row r="30">
      <c r="A30" t="inlineStr">
        <is>
          <t>Total churn</t>
        </is>
      </c>
      <c r="B30" s="15">
        <f>SUM($H$10:$H$21)</f>
        <v/>
      </c>
    </row>
    <row r="31">
      <c r="A31" t="inlineStr">
        <is>
          <t>ARR lost (contraction + churn)</t>
        </is>
      </c>
      <c r="B31" s="15">
        <f>$B$29+$B$30</f>
        <v/>
      </c>
    </row>
    <row r="32">
      <c r="A32" t="inlineStr">
        <is>
          <t>SaaS quick ratio</t>
        </is>
      </c>
      <c r="B32" s="17">
        <f>IF($B$31&gt;0,($B$27+$B$28)/$B$31,"No losses")</f>
        <v/>
      </c>
    </row>
    <row r="33">
      <c r="A33" t="inlineStr">
        <is>
          <t>Net revenue retention (compounded)</t>
        </is>
      </c>
      <c r="B33" s="16">
        <f>IF(SUM($R$10:$R$21)&gt;0,"n/a",PRODUCT($P$10:$P$21))</f>
        <v/>
      </c>
    </row>
    <row r="34">
      <c r="A34" t="inlineStr">
        <is>
          <t>Gross revenue retention (compounded)</t>
        </is>
      </c>
      <c r="B34" s="16">
        <f>IF(SUM($R$10:$R$21)&gt;0,"n/a",PRODUCT($Q$10:$Q$21))</f>
        <v/>
      </c>
    </row>
    <row r="35">
      <c r="A35" t="inlineStr">
        <is>
          <t>Losses capped?</t>
        </is>
      </c>
      <c r="B35" s="18">
        <f>IF(SUM($O$10:$O$21)&gt;0,"Yes: some losses exceeded the ARR available and were capped","No")</f>
        <v/>
      </c>
    </row>
  </sheetData>
  <dataValidations count="1">
    <dataValidation sqref="B6" showDropDown="0" showInputMessage="0" showErrorMessage="0" allowBlank="0" type="list">
      <formula1>"Quarterly,Monthly"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8" t="inlineStr">
        <is>
          <t>Forecast helper: builds period amounts from rates (as the web calculator's "Fill with rates" mode). Copy the amounts into the Calculator sheet.</t>
        </is>
      </c>
    </row>
    <row r="3">
      <c r="A3" t="inlineStr">
        <is>
          <t>Beginning ARR</t>
        </is>
      </c>
      <c r="B3" s="9">
        <f>Calculator!$B$5</f>
        <v/>
      </c>
    </row>
    <row r="4">
      <c r="A4" t="inlineStr">
        <is>
          <t>New ARR in period 1</t>
        </is>
      </c>
      <c r="B4" s="5" t="n">
        <v>300000</v>
      </c>
    </row>
    <row r="5">
      <c r="A5" t="inlineStr">
        <is>
          <t>New ARR growth per period</t>
        </is>
      </c>
      <c r="B5" s="19" t="n">
        <v>0.1</v>
      </c>
    </row>
    <row r="6">
      <c r="A6" t="inlineStr">
        <is>
          <t>Expansion (% of beginning ARR)</t>
        </is>
      </c>
      <c r="B6" s="19" t="n">
        <v>0.05</v>
      </c>
    </row>
    <row r="7">
      <c r="A7" t="inlineStr">
        <is>
          <t>Contraction (% of beginning ARR)</t>
        </is>
      </c>
      <c r="B7" s="19" t="n">
        <v>0.015</v>
      </c>
    </row>
    <row r="8">
      <c r="A8" t="inlineStr">
        <is>
          <t>Churn (% of beginning ARR)</t>
        </is>
      </c>
      <c r="B8" s="19" t="n">
        <v>0.03</v>
      </c>
    </row>
    <row r="9">
      <c r="A9" t="inlineStr">
        <is>
          <t>Loss scale (if contraction + churn &gt; 100%)</t>
        </is>
      </c>
      <c r="B9" s="13">
        <f>IF(MAX(0,$B$7)+MAX(0,$B$8)&gt;1,1/(MAX(0,$B$7)+MAX(0,$B$8)),1)</f>
        <v/>
      </c>
    </row>
    <row r="11">
      <c r="A11" s="7" t="inlineStr">
        <is>
          <t>Period</t>
        </is>
      </c>
      <c r="B11" s="7" t="inlineStr">
        <is>
          <t>Beginning ARR</t>
        </is>
      </c>
      <c r="C11" s="7" t="inlineStr">
        <is>
          <t>New ARR</t>
        </is>
      </c>
      <c r="D11" s="7" t="inlineStr">
        <is>
          <t>Expansion</t>
        </is>
      </c>
      <c r="E11" s="7" t="inlineStr">
        <is>
          <t>Contraction</t>
        </is>
      </c>
      <c r="F11" s="7" t="inlineStr">
        <is>
          <t>Churn</t>
        </is>
      </c>
    </row>
    <row r="12">
      <c r="A12" t="n">
        <v>1</v>
      </c>
      <c r="B12" s="9">
        <f>MAX(0,$B$3)</f>
        <v/>
      </c>
      <c r="C12" s="9">
        <f>ROUND(MAX(0,$B$4)*(1+MAX(-1,$B$5))^0,0)</f>
        <v/>
      </c>
      <c r="D12" s="9">
        <f>ROUND(B12*MAX(0,$B$6),0)</f>
        <v/>
      </c>
      <c r="E12" s="9">
        <f>ROUND(B12*MAX(0,$B$7)*$B$9,0)</f>
        <v/>
      </c>
      <c r="F12" s="9">
        <f>ROUND(B12*MAX(0,$B$8)*$B$9,0)</f>
        <v/>
      </c>
    </row>
    <row r="13">
      <c r="A13" t="n">
        <v>2</v>
      </c>
      <c r="B13" s="9">
        <f>B12+C12+D12-E12-F12</f>
        <v/>
      </c>
      <c r="C13" s="9">
        <f>ROUND(MAX(0,$B$4)*(1+MAX(-1,$B$5))^1,0)</f>
        <v/>
      </c>
      <c r="D13" s="9">
        <f>ROUND(B13*MAX(0,$B$6),0)</f>
        <v/>
      </c>
      <c r="E13" s="9">
        <f>ROUND(B13*MAX(0,$B$7)*$B$9,0)</f>
        <v/>
      </c>
      <c r="F13" s="9">
        <f>ROUND(B13*MAX(0,$B$8)*$B$9,0)</f>
        <v/>
      </c>
    </row>
    <row r="14">
      <c r="A14" t="n">
        <v>3</v>
      </c>
      <c r="B14" s="9">
        <f>B13+C13+D13-E13-F13</f>
        <v/>
      </c>
      <c r="C14" s="9">
        <f>ROUND(MAX(0,$B$4)*(1+MAX(-1,$B$5))^2,0)</f>
        <v/>
      </c>
      <c r="D14" s="9">
        <f>ROUND(B14*MAX(0,$B$6),0)</f>
        <v/>
      </c>
      <c r="E14" s="9">
        <f>ROUND(B14*MAX(0,$B$7)*$B$9,0)</f>
        <v/>
      </c>
      <c r="F14" s="9">
        <f>ROUND(B14*MAX(0,$B$8)*$B$9,0)</f>
        <v/>
      </c>
    </row>
    <row r="15">
      <c r="A15" t="n">
        <v>4</v>
      </c>
      <c r="B15" s="9">
        <f>B14+C14+D14-E14-F14</f>
        <v/>
      </c>
      <c r="C15" s="9">
        <f>ROUND(MAX(0,$B$4)*(1+MAX(-1,$B$5))^3,0)</f>
        <v/>
      </c>
      <c r="D15" s="9">
        <f>ROUND(B15*MAX(0,$B$6),0)</f>
        <v/>
      </c>
      <c r="E15" s="9">
        <f>ROUND(B15*MAX(0,$B$7)*$B$9,0)</f>
        <v/>
      </c>
      <c r="F15" s="9">
        <f>ROUND(B15*MAX(0,$B$8)*$B$9,0)</f>
        <v/>
      </c>
    </row>
    <row r="16">
      <c r="A16" t="n">
        <v>5</v>
      </c>
      <c r="B16" s="9">
        <f>B15+C15+D15-E15-F15</f>
        <v/>
      </c>
      <c r="C16" s="9">
        <f>ROUND(MAX(0,$B$4)*(1+MAX(-1,$B$5))^4,0)</f>
        <v/>
      </c>
      <c r="D16" s="9">
        <f>ROUND(B16*MAX(0,$B$6),0)</f>
        <v/>
      </c>
      <c r="E16" s="9">
        <f>ROUND(B16*MAX(0,$B$7)*$B$9,0)</f>
        <v/>
      </c>
      <c r="F16" s="9">
        <f>ROUND(B16*MAX(0,$B$8)*$B$9,0)</f>
        <v/>
      </c>
    </row>
    <row r="17">
      <c r="A17" t="n">
        <v>6</v>
      </c>
      <c r="B17" s="9">
        <f>B16+C16+D16-E16-F16</f>
        <v/>
      </c>
      <c r="C17" s="9">
        <f>ROUND(MAX(0,$B$4)*(1+MAX(-1,$B$5))^5,0)</f>
        <v/>
      </c>
      <c r="D17" s="9">
        <f>ROUND(B17*MAX(0,$B$6),0)</f>
        <v/>
      </c>
      <c r="E17" s="9">
        <f>ROUND(B17*MAX(0,$B$7)*$B$9,0)</f>
        <v/>
      </c>
      <c r="F17" s="9">
        <f>ROUND(B17*MAX(0,$B$8)*$B$9,0)</f>
        <v/>
      </c>
    </row>
    <row r="18">
      <c r="A18" t="n">
        <v>7</v>
      </c>
      <c r="B18" s="9">
        <f>B17+C17+D17-E17-F17</f>
        <v/>
      </c>
      <c r="C18" s="9">
        <f>ROUND(MAX(0,$B$4)*(1+MAX(-1,$B$5))^6,0)</f>
        <v/>
      </c>
      <c r="D18" s="9">
        <f>ROUND(B18*MAX(0,$B$6),0)</f>
        <v/>
      </c>
      <c r="E18" s="9">
        <f>ROUND(B18*MAX(0,$B$7)*$B$9,0)</f>
        <v/>
      </c>
      <c r="F18" s="9">
        <f>ROUND(B18*MAX(0,$B$8)*$B$9,0)</f>
        <v/>
      </c>
    </row>
    <row r="19">
      <c r="A19" t="n">
        <v>8</v>
      </c>
      <c r="B19" s="9">
        <f>B18+C18+D18-E18-F18</f>
        <v/>
      </c>
      <c r="C19" s="9">
        <f>ROUND(MAX(0,$B$4)*(1+MAX(-1,$B$5))^7,0)</f>
        <v/>
      </c>
      <c r="D19" s="9">
        <f>ROUND(B19*MAX(0,$B$6),0)</f>
        <v/>
      </c>
      <c r="E19" s="9">
        <f>ROUND(B19*MAX(0,$B$7)*$B$9,0)</f>
        <v/>
      </c>
      <c r="F19" s="9">
        <f>ROUND(B19*MAX(0,$B$8)*$B$9,0)</f>
        <v/>
      </c>
    </row>
    <row r="20">
      <c r="A20" t="n">
        <v>9</v>
      </c>
      <c r="B20" s="9">
        <f>B19+C19+D19-E19-F19</f>
        <v/>
      </c>
      <c r="C20" s="9">
        <f>ROUND(MAX(0,$B$4)*(1+MAX(-1,$B$5))^8,0)</f>
        <v/>
      </c>
      <c r="D20" s="9">
        <f>ROUND(B20*MAX(0,$B$6),0)</f>
        <v/>
      </c>
      <c r="E20" s="9">
        <f>ROUND(B20*MAX(0,$B$7)*$B$9,0)</f>
        <v/>
      </c>
      <c r="F20" s="9">
        <f>ROUND(B20*MAX(0,$B$8)*$B$9,0)</f>
        <v/>
      </c>
    </row>
    <row r="21">
      <c r="A21" t="n">
        <v>10</v>
      </c>
      <c r="B21" s="9">
        <f>B20+C20+D20-E20-F20</f>
        <v/>
      </c>
      <c r="C21" s="9">
        <f>ROUND(MAX(0,$B$4)*(1+MAX(-1,$B$5))^9,0)</f>
        <v/>
      </c>
      <c r="D21" s="9">
        <f>ROUND(B21*MAX(0,$B$6),0)</f>
        <v/>
      </c>
      <c r="E21" s="9">
        <f>ROUND(B21*MAX(0,$B$7)*$B$9,0)</f>
        <v/>
      </c>
      <c r="F21" s="9">
        <f>ROUND(B21*MAX(0,$B$8)*$B$9,0)</f>
        <v/>
      </c>
    </row>
    <row r="22">
      <c r="A22" t="n">
        <v>11</v>
      </c>
      <c r="B22" s="9">
        <f>B21+C21+D21-E21-F21</f>
        <v/>
      </c>
      <c r="C22" s="9">
        <f>ROUND(MAX(0,$B$4)*(1+MAX(-1,$B$5))^10,0)</f>
        <v/>
      </c>
      <c r="D22" s="9">
        <f>ROUND(B22*MAX(0,$B$6),0)</f>
        <v/>
      </c>
      <c r="E22" s="9">
        <f>ROUND(B22*MAX(0,$B$7)*$B$9,0)</f>
        <v/>
      </c>
      <c r="F22" s="9">
        <f>ROUND(B22*MAX(0,$B$8)*$B$9,0)</f>
        <v/>
      </c>
    </row>
    <row r="23">
      <c r="A23" t="n">
        <v>12</v>
      </c>
      <c r="B23" s="9">
        <f>B22+C22+D22-E22-F22</f>
        <v/>
      </c>
      <c r="C23" s="9">
        <f>ROUND(MAX(0,$B$4)*(1+MAX(-1,$B$5))^11,0)</f>
        <v/>
      </c>
      <c r="D23" s="9">
        <f>ROUND(B23*MAX(0,$B$6),0)</f>
        <v/>
      </c>
      <c r="E23" s="9">
        <f>ROUND(B23*MAX(0,$B$7)*$B$9,0)</f>
        <v/>
      </c>
      <c r="F23" s="9">
        <f>ROUND(B23*MAX(0,$B$8)*$B$9,0)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Free template by Adlega</t>
        </is>
      </c>
    </row>
    <row r="2">
      <c r="A2" s="21" t="inlineStr">
        <is>
          <t>Live calculator: https://adlega.com/blog/tools/arr-waterfall/</t>
        </is>
      </c>
    </row>
    <row r="3">
      <c r="A3" s="21" t="inlineStr">
        <is>
          <t>Version: October 2026</t>
        </is>
      </c>
    </row>
    <row r="4">
      <c r="A4" s="21" t="inlineStr"/>
    </row>
    <row r="5">
      <c r="A5" s="21" t="inlineStr">
        <is>
          <t>This template is a planning aid, not tax, legal or investment advice. Check the numbers with your own advisers before you act on them.</t>
        </is>
      </c>
    </row>
    <row r="6">
      <c r="A6" s="21" t="inlineStr">
        <is>
          <t>Blue cells on a light yellow background are inputs. Every other number is a live Excel formula that mirrors the web calculator.</t>
        </is>
      </c>
    </row>
    <row r="7">
      <c r="A7" s="21" t="inlineStr"/>
    </row>
    <row r="8">
      <c r="A8" s="21" t="inlineStr">
        <is>
          <t>Per period: ending ARR = beginning + new + expansion - contraction - churn. NRR = (beginning + expansion - contraction - churn) / beginning; GRR = (beginning - contraction - churn) / beginning, capped at 100%. Across periods NRR and GRR are compounded (multiplied), an approximation the web calculator also labels as such.</t>
        </is>
      </c>
    </row>
    <row r="9">
      <c r="A9" s="21" t="inlineStr">
        <is>
          <t>The rates helper rounds each amount before the next period, like the web calculator. Its new-ARR growth compounds from period 1 exactly as the web code does.</t>
        </is>
      </c>
    </row>
    <row r="10">
      <c r="A10" s="21" t="inlineStr"/>
    </row>
    <row r="11">
      <c r="A11" s="21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ARR Waterfall (ARR Bridge)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