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puts" sheetId="1" state="visible" r:id="rId1"/>
    <sheet xmlns:r="http://schemas.openxmlformats.org/officeDocument/2006/relationships" name="Forecast" sheetId="2" state="visible" r:id="rId2"/>
    <sheet xmlns:r="http://schemas.openxmlformats.org/officeDocument/2006/relationships" name="Workings" sheetId="3" state="visible" r:id="rId3"/>
    <sheet xmlns:r="http://schemas.openxmlformats.org/officeDocument/2006/relationships" name="Abou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 yyyy"/>
    <numFmt numFmtId="166" formatCode="&quot;$&quot;#,##0;-&quot;$&quot;#,##0"/>
    <numFmt numFmtId="167" formatCode="0.0%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</font>
    <font>
      <color rgb="000000FF"/>
    </font>
  </fonts>
  <fills count="5">
    <fill>
      <patternFill/>
    </fill>
    <fill>
      <patternFill patternType="gray125"/>
    </fill>
    <fill>
      <patternFill patternType="solid">
        <fgColor rgb="00E7E9FD"/>
      </patternFill>
    </fill>
    <fill>
      <patternFill patternType="solid">
        <fgColor rgb="00FFF2CC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165" fontId="4" fillId="3" borderId="0" pivotButton="0" quotePrefix="0" xfId="0"/>
    <xf numFmtId="166" fontId="4" fillId="3" borderId="0" pivotButton="0" quotePrefix="0" xfId="0"/>
    <xf numFmtId="167" fontId="4" fillId="3" borderId="0" pivotButton="0" quotePrefix="0" xfId="0"/>
    <xf numFmtId="9" fontId="4" fillId="3" borderId="0" pivotButton="0" quotePrefix="0" xfId="0"/>
    <xf numFmtId="1" fontId="4" fillId="3" borderId="0" pivotButton="0" quotePrefix="0" xfId="0"/>
    <xf numFmtId="2" fontId="0" fillId="0" borderId="0" pivotButton="0" quotePrefix="0" xfId="0"/>
    <xf numFmtId="0" fontId="3" fillId="4" borderId="0" applyAlignment="1" pivotButton="0" quotePrefix="0" xfId="0">
      <alignment vertical="bottom" wrapText="1"/>
    </xf>
    <xf numFmtId="0" fontId="4" fillId="3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  <xf numFmtId="166" fontId="3" fillId="0" borderId="0" pivotButton="0" quotePrefix="0" xfId="0"/>
    <xf numFmtId="1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2" customWidth="1" min="1" max="1"/>
    <col width="16" customWidth="1" min="2" max="2"/>
    <col width="14" customWidth="1" min="3" max="3"/>
    <col width="46" customWidth="1" min="4" max="4"/>
  </cols>
  <sheetData>
    <row r="1">
      <c r="A1" s="1" t="inlineStr">
        <is>
          <t>12-Month Cash Flow Forecast for SaaS: inputs</t>
        </is>
      </c>
    </row>
    <row r="2">
      <c r="A2" s="2" t="inlineStr">
        <is>
          <t>Change the blue cells on light yellow. Every other number is a live formula. Live version: https://adlega.com/blog/tools/cash-flow-forecast/</t>
        </is>
      </c>
    </row>
    <row r="4">
      <c r="A4" s="3" t="inlineStr">
        <is>
          <t>Balances, billing, financing and monthly costs</t>
        </is>
      </c>
      <c r="B4" s="4" t="n"/>
      <c r="C4" s="4" t="n"/>
      <c r="D4" s="4" t="n"/>
    </row>
    <row r="5">
      <c r="A5" t="inlineStr">
        <is>
          <t>First month of the forecast (any date in the month)</t>
        </is>
      </c>
      <c r="B5" s="5" t="n">
        <v>46388</v>
      </c>
    </row>
    <row r="6">
      <c r="A6" t="inlineStr">
        <is>
          <t>Opening cash</t>
        </is>
      </c>
      <c r="B6" s="6" t="n">
        <v>1600000</v>
      </c>
    </row>
    <row r="7">
      <c r="A7" t="inlineStr">
        <is>
          <t>Minimum cash (threshold)</t>
        </is>
      </c>
      <c r="B7" s="6" t="n">
        <v>500000</v>
      </c>
    </row>
    <row r="8">
      <c r="A8" t="inlineStr">
        <is>
          <t>Monthly plans: billed in month 1</t>
        </is>
      </c>
      <c r="B8" s="6" t="n">
        <v>70000</v>
      </c>
    </row>
    <row r="9">
      <c r="A9" t="inlineStr">
        <is>
          <t>Billings growth per month</t>
        </is>
      </c>
      <c r="B9" s="7" t="n">
        <v>0.03</v>
      </c>
    </row>
    <row r="10">
      <c r="A10" t="inlineStr">
        <is>
          <t>Share paid by card (collected in the month billed)</t>
        </is>
      </c>
      <c r="B10" s="8" t="n">
        <v>0.7</v>
      </c>
    </row>
    <row r="11">
      <c r="A11" t="inlineStr">
        <is>
          <t>Days to collect invoices (DSO, 0 to 120)</t>
        </is>
      </c>
      <c r="B11" s="9" t="n">
        <v>45</v>
      </c>
      <c r="D11" s="2" t="inlineStr">
        <is>
          <t>45 days = half next month, half the month after</t>
        </is>
      </c>
    </row>
    <row r="12">
      <c r="A12" t="inlineStr">
        <is>
          <t>Equity raised</t>
        </is>
      </c>
      <c r="B12" s="6" t="n">
        <v>2000000</v>
      </c>
    </row>
    <row r="13">
      <c r="A13" t="inlineStr">
        <is>
          <t>Equity lands in month (1 to 12)</t>
        </is>
      </c>
      <c r="B13" s="9" t="n">
        <v>10</v>
      </c>
    </row>
    <row r="14">
      <c r="A14" t="inlineStr">
        <is>
          <t>Debt drawn</t>
        </is>
      </c>
      <c r="B14" s="6" t="n">
        <v>0</v>
      </c>
    </row>
    <row r="15">
      <c r="A15" t="inlineStr">
        <is>
          <t>Debt lands in month (1 to 12)</t>
        </is>
      </c>
      <c r="B15" s="9" t="n">
        <v>1</v>
      </c>
    </row>
    <row r="16">
      <c r="A16" t="inlineStr">
        <is>
          <t>Payroll per month, current team (gross)</t>
        </is>
      </c>
      <c r="B16" s="6" t="n">
        <v>150000</v>
      </c>
    </row>
    <row r="17">
      <c r="A17" t="inlineStr">
        <is>
          <t>Payroll taxes and benefits, % of payroll</t>
        </is>
      </c>
      <c r="B17" s="7" t="n">
        <v>0.1</v>
      </c>
    </row>
    <row r="18">
      <c r="A18" t="inlineStr">
        <is>
          <t>Contractors per month</t>
        </is>
      </c>
      <c r="B18" s="6" t="n">
        <v>10000</v>
      </c>
    </row>
    <row r="19">
      <c r="A19" t="inlineStr">
        <is>
          <t>Rent per month</t>
        </is>
      </c>
      <c r="B19" s="6" t="n">
        <v>8000</v>
      </c>
    </row>
    <row r="20">
      <c r="A20" t="inlineStr">
        <is>
          <t>Software per month</t>
        </is>
      </c>
      <c r="B20" s="6" t="n">
        <v>10000</v>
      </c>
    </row>
    <row r="21">
      <c r="A21" t="inlineStr">
        <is>
          <t>Marketing per month</t>
        </is>
      </c>
      <c r="B21" s="6" t="n">
        <v>20000</v>
      </c>
    </row>
    <row r="22">
      <c r="A22" t="inlineStr">
        <is>
          <t>Other vendor bills per month</t>
        </is>
      </c>
      <c r="B22" s="6" t="n">
        <v>18000</v>
      </c>
    </row>
    <row r="23">
      <c r="A23" t="inlineStr">
        <is>
          <t>You pay vendor bills after (days, 0 to 120)</t>
        </is>
      </c>
      <c r="B23" s="9" t="n">
        <v>30</v>
      </c>
    </row>
    <row r="24">
      <c r="A24" t="inlineStr">
        <is>
          <t>Loan repayment per month</t>
        </is>
      </c>
      <c r="B24" s="6" t="n">
        <v>5000</v>
      </c>
    </row>
    <row r="25">
      <c r="A25" t="inlineStr">
        <is>
          <t>Months of loan repayments left</t>
        </is>
      </c>
      <c r="B25" s="9" t="n">
        <v>12</v>
      </c>
    </row>
    <row r="27">
      <c r="A27" s="3" t="inlineStr">
        <is>
          <t>Payment lag in months (formulas)</t>
        </is>
      </c>
      <c r="B27" s="4" t="n"/>
      <c r="C27" s="4" t="n"/>
      <c r="D27" s="4" t="n"/>
    </row>
    <row r="28">
      <c r="A28" t="inlineStr">
        <is>
          <t>Invoices: whole months of lag</t>
        </is>
      </c>
      <c r="B28" s="10">
        <f>INT(MIN(120,MAX(0,Inputs!$B$11))/30+1E-9)</f>
        <v/>
      </c>
    </row>
    <row r="29">
      <c r="A29" t="inlineStr">
        <is>
          <t>Invoices: share collected one month later still</t>
        </is>
      </c>
      <c r="B29" s="10">
        <f>MIN(120,MAX(0,Inputs!$B$11))/30-B28</f>
        <v/>
      </c>
    </row>
    <row r="30">
      <c r="A30" t="inlineStr">
        <is>
          <t>Vendor bills: whole months of lag</t>
        </is>
      </c>
      <c r="B30" s="10">
        <f>INT(MIN(120,MAX(0,Inputs!$B$23))/30+1E-9)</f>
        <v/>
      </c>
    </row>
    <row r="31">
      <c r="A31" t="inlineStr">
        <is>
          <t>Vendor bills: share paid one month later still</t>
        </is>
      </c>
      <c r="B31" s="10">
        <f>MIN(120,MAX(0,Inputs!$B$23))/30-B30</f>
        <v/>
      </c>
    </row>
    <row r="34">
      <c r="A34" s="3" t="inlineStr">
        <is>
          <t>Annual invoices (invoiced in the month, collected after the DSO lag; revenue over 12 months)</t>
        </is>
      </c>
      <c r="B34" s="4" t="n"/>
      <c r="C34" s="4" t="n"/>
    </row>
    <row r="35">
      <c r="A35" s="11" t="inlineStr">
        <is>
          <t>Customer</t>
        </is>
      </c>
      <c r="B35" s="11" t="inlineStr">
        <is>
          <t>Amount</t>
        </is>
      </c>
      <c r="C35" s="11" t="inlineStr">
        <is>
          <t>Month (1 to 12)</t>
        </is>
      </c>
    </row>
    <row r="36">
      <c r="A36" s="12" t="inlineStr">
        <is>
          <t>Annual contract, customer A</t>
        </is>
      </c>
      <c r="B36" s="6" t="n">
        <v>60000</v>
      </c>
      <c r="C36" s="9" t="n">
        <v>2</v>
      </c>
    </row>
    <row r="37">
      <c r="A37" s="12" t="inlineStr">
        <is>
          <t>Annual contract, customer B</t>
        </is>
      </c>
      <c r="B37" s="6" t="n">
        <v>48000</v>
      </c>
      <c r="C37" s="9" t="n">
        <v>6</v>
      </c>
    </row>
    <row r="38">
      <c r="A38" s="12" t="inlineStr">
        <is>
          <t>Annual renewal, customer C</t>
        </is>
      </c>
      <c r="B38" s="6" t="n">
        <v>36000</v>
      </c>
      <c r="C38" s="9" t="n">
        <v>11</v>
      </c>
    </row>
    <row r="39">
      <c r="A39" s="12" t="n"/>
      <c r="B39" s="6" t="n"/>
      <c r="C39" s="9" t="n"/>
    </row>
    <row r="40">
      <c r="A40" s="12" t="n"/>
      <c r="B40" s="6" t="n"/>
      <c r="C40" s="9" t="n"/>
    </row>
    <row r="41">
      <c r="A41" s="12" t="n"/>
      <c r="B41" s="6" t="n"/>
      <c r="C41" s="9" t="n"/>
    </row>
    <row r="42">
      <c r="A42" s="12" t="n"/>
      <c r="B42" s="6" t="n"/>
      <c r="C42" s="9" t="n"/>
    </row>
    <row r="43">
      <c r="A43" s="12" t="n"/>
      <c r="B43" s="6" t="n"/>
      <c r="C43" s="9" t="n"/>
    </row>
    <row r="44">
      <c r="A44" s="12" t="n"/>
      <c r="B44" s="6" t="n"/>
      <c r="C44" s="9" t="n"/>
    </row>
    <row r="45">
      <c r="A45" s="12" t="n"/>
      <c r="B45" s="6" t="n"/>
      <c r="C45" s="9" t="n"/>
    </row>
    <row r="47">
      <c r="A47" s="3" t="inlineStr">
        <is>
          <t>Other receipts (interest, refunds, deposits returned)</t>
        </is>
      </c>
      <c r="B47" s="4" t="n"/>
      <c r="C47" s="4" t="n"/>
    </row>
    <row r="48">
      <c r="A48" s="11" t="inlineStr">
        <is>
          <t>Item</t>
        </is>
      </c>
      <c r="B48" s="11" t="inlineStr">
        <is>
          <t>Amount</t>
        </is>
      </c>
      <c r="C48" s="11" t="inlineStr">
        <is>
          <t>Month (1 to 12)</t>
        </is>
      </c>
    </row>
    <row r="49">
      <c r="A49" s="12" t="inlineStr">
        <is>
          <t>Interest on deposits</t>
        </is>
      </c>
      <c r="B49" s="6" t="n">
        <v>4000</v>
      </c>
      <c r="C49" s="9" t="n">
        <v>3</v>
      </c>
    </row>
    <row r="50">
      <c r="A50" s="12" t="inlineStr">
        <is>
          <t>Interest on deposits</t>
        </is>
      </c>
      <c r="B50" s="6" t="n">
        <v>4000</v>
      </c>
      <c r="C50" s="9" t="n">
        <v>6</v>
      </c>
    </row>
    <row r="51">
      <c r="A51" s="12" t="inlineStr">
        <is>
          <t>Interest on deposits</t>
        </is>
      </c>
      <c r="B51" s="6" t="n">
        <v>4000</v>
      </c>
      <c r="C51" s="9" t="n">
        <v>9</v>
      </c>
    </row>
    <row r="52">
      <c r="A52" s="12" t="inlineStr">
        <is>
          <t>Interest on deposits</t>
        </is>
      </c>
      <c r="B52" s="6" t="n">
        <v>4000</v>
      </c>
      <c r="C52" s="9" t="n">
        <v>12</v>
      </c>
    </row>
    <row r="53">
      <c r="A53" s="12" t="n"/>
      <c r="B53" s="6" t="n"/>
      <c r="C53" s="9" t="n"/>
    </row>
    <row r="54">
      <c r="A54" s="12" t="n"/>
      <c r="B54" s="6" t="n"/>
      <c r="C54" s="9" t="n"/>
    </row>
    <row r="55">
      <c r="A55" s="12" t="n"/>
      <c r="B55" s="6" t="n"/>
      <c r="C55" s="9" t="n"/>
    </row>
    <row r="56">
      <c r="A56" s="12" t="n"/>
      <c r="B56" s="6" t="n"/>
      <c r="C56" s="9" t="n"/>
    </row>
    <row r="58">
      <c r="A58" s="3" t="inlineStr">
        <is>
          <t>New hires (monthly gross pay from the start month)</t>
        </is>
      </c>
      <c r="B58" s="4" t="n"/>
      <c r="C58" s="4" t="n"/>
    </row>
    <row r="59">
      <c r="A59" s="11" t="inlineStr">
        <is>
          <t>Role</t>
        </is>
      </c>
      <c r="B59" s="11" t="inlineStr">
        <is>
          <t>Pay per month</t>
        </is>
      </c>
      <c r="C59" s="11" t="inlineStr">
        <is>
          <t>Start month (1 to 12)</t>
        </is>
      </c>
    </row>
    <row r="60">
      <c r="A60" s="12" t="inlineStr">
        <is>
          <t>Account executive</t>
        </is>
      </c>
      <c r="B60" s="6" t="n">
        <v>12000</v>
      </c>
      <c r="C60" s="9" t="n">
        <v>3</v>
      </c>
    </row>
    <row r="61">
      <c r="A61" s="12" t="inlineStr">
        <is>
          <t>Engineer</t>
        </is>
      </c>
      <c r="B61" s="6" t="n">
        <v>14000</v>
      </c>
      <c r="C61" s="9" t="n">
        <v>5</v>
      </c>
    </row>
    <row r="62">
      <c r="A62" s="12" t="inlineStr">
        <is>
          <t>Customer success manager</t>
        </is>
      </c>
      <c r="B62" s="6" t="n">
        <v>8000</v>
      </c>
      <c r="C62" s="9" t="n">
        <v>8</v>
      </c>
    </row>
    <row r="63">
      <c r="A63" s="12" t="n"/>
      <c r="B63" s="6" t="n"/>
      <c r="C63" s="9" t="n"/>
    </row>
    <row r="64">
      <c r="A64" s="12" t="n"/>
      <c r="B64" s="6" t="n"/>
      <c r="C64" s="9" t="n"/>
    </row>
    <row r="65">
      <c r="A65" s="12" t="n"/>
      <c r="B65" s="6" t="n"/>
      <c r="C65" s="9" t="n"/>
    </row>
    <row r="66">
      <c r="A66" s="12" t="n"/>
      <c r="B66" s="6" t="n"/>
      <c r="C66" s="9" t="n"/>
    </row>
    <row r="67">
      <c r="A67" s="12" t="n"/>
      <c r="B67" s="6" t="n"/>
      <c r="C67" s="9" t="n"/>
    </row>
    <row r="68">
      <c r="A68" s="12" t="n"/>
      <c r="B68" s="6" t="n"/>
      <c r="C68" s="9" t="n"/>
    </row>
    <row r="69">
      <c r="A69" s="12" t="n"/>
      <c r="B69" s="6" t="n"/>
      <c r="C69" s="9" t="n"/>
    </row>
    <row r="71">
      <c r="A71" s="3" t="inlineStr">
        <is>
          <t>Capital expenditure</t>
        </is>
      </c>
      <c r="B71" s="4" t="n"/>
      <c r="C71" s="4" t="n"/>
    </row>
    <row r="72">
      <c r="A72" s="11" t="inlineStr">
        <is>
          <t>Item</t>
        </is>
      </c>
      <c r="B72" s="11" t="inlineStr">
        <is>
          <t>Amount</t>
        </is>
      </c>
      <c r="C72" s="11" t="inlineStr">
        <is>
          <t>Month (1 to 12)</t>
        </is>
      </c>
    </row>
    <row r="73">
      <c r="A73" s="12" t="inlineStr">
        <is>
          <t>Laptops for new hires</t>
        </is>
      </c>
      <c r="B73" s="6" t="n">
        <v>9000</v>
      </c>
      <c r="C73" s="9" t="n">
        <v>3</v>
      </c>
    </row>
    <row r="74">
      <c r="A74" s="12" t="n"/>
      <c r="B74" s="6" t="n"/>
      <c r="C74" s="9" t="n"/>
    </row>
    <row r="75">
      <c r="A75" s="12" t="n"/>
      <c r="B75" s="6" t="n"/>
      <c r="C75" s="9" t="n"/>
    </row>
    <row r="76">
      <c r="A76" s="12" t="n"/>
      <c r="B76" s="6" t="n"/>
      <c r="C76" s="9" t="n"/>
    </row>
    <row r="77">
      <c r="A77" s="12" t="n"/>
      <c r="B77" s="6" t="n"/>
      <c r="C77" s="9" t="n"/>
    </row>
    <row r="78">
      <c r="A78" s="12" t="n"/>
      <c r="B78" s="6" t="n"/>
      <c r="C78" s="9" t="n"/>
    </row>
    <row r="80">
      <c r="A80" s="3" t="inlineStr">
        <is>
          <t>Taxes</t>
        </is>
      </c>
      <c r="B80" s="4" t="n"/>
      <c r="C80" s="4" t="n"/>
    </row>
    <row r="81">
      <c r="A81" s="11" t="inlineStr">
        <is>
          <t>Tax</t>
        </is>
      </c>
      <c r="B81" s="11" t="inlineStr">
        <is>
          <t>Amount</t>
        </is>
      </c>
      <c r="C81" s="11" t="inlineStr">
        <is>
          <t>Month (1 to 12)</t>
        </is>
      </c>
    </row>
    <row r="82">
      <c r="A82" s="12" t="inlineStr">
        <is>
          <t>Delaware franchise tax and annual report</t>
        </is>
      </c>
      <c r="B82" s="6" t="n">
        <v>1250</v>
      </c>
      <c r="C82" s="9" t="n">
        <v>3</v>
      </c>
    </row>
    <row r="83">
      <c r="A83" s="12" t="n"/>
      <c r="B83" s="6" t="n"/>
      <c r="C83" s="9" t="n"/>
    </row>
    <row r="84">
      <c r="A84" s="12" t="n"/>
      <c r="B84" s="6" t="n"/>
      <c r="C84" s="9" t="n"/>
    </row>
    <row r="85">
      <c r="A85" s="12" t="n"/>
      <c r="B85" s="6" t="n"/>
      <c r="C85" s="9" t="n"/>
    </row>
    <row r="86">
      <c r="A86" s="12" t="n"/>
      <c r="B86" s="6" t="n"/>
      <c r="C86" s="9" t="n"/>
    </row>
    <row r="87">
      <c r="A87" s="12" t="n"/>
      <c r="B87" s="6" t="n"/>
      <c r="C87" s="9" t="n"/>
    </row>
  </sheetData>
  <dataValidations count="4">
    <dataValidation sqref="B11" showDropDown="0" showInputMessage="0" showErrorMessage="0" allowBlank="0" type="decimal" operator="between">
      <formula1>0</formula1>
      <formula2>120</formula2>
    </dataValidation>
    <dataValidation sqref="B23" showDropDown="0" showInputMessage="0" showErrorMessage="0" allowBlank="0" type="decimal" operator="between">
      <formula1>0</formula1>
      <formula2>120</formula2>
    </dataValidation>
    <dataValidation sqref="B13" showDropDown="0" showInputMessage="0" showErrorMessage="0" allowBlank="0" type="whole" operator="between">
      <formula1>1</formula1>
      <formula2>12</formula2>
    </dataValidation>
    <dataValidation sqref="B15" showDropDown="0" showInputMessage="0" showErrorMessage="0" allowBlank="0" type="whole" operator="between">
      <formula1>1</formula1>
      <formula2>12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8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>
      <c r="A1" s="1" t="inlineStr">
        <is>
          <t>12-Month Cash Flow Forecast for SaaS (direct method)</t>
        </is>
      </c>
    </row>
    <row r="2">
      <c r="A2" s="2" t="inlineStr">
        <is>
          <t>All formulas. Change the inputs on the Inputs sheet.</t>
        </is>
      </c>
    </row>
    <row r="4">
      <c r="A4" s="11" t="inlineStr">
        <is>
          <t>Month</t>
        </is>
      </c>
      <c r="B4" s="11" t="n">
        <v>1</v>
      </c>
      <c r="C4" s="11" t="n">
        <v>2</v>
      </c>
      <c r="D4" s="11" t="n">
        <v>3</v>
      </c>
      <c r="E4" s="11" t="n">
        <v>4</v>
      </c>
      <c r="F4" s="11" t="n">
        <v>5</v>
      </c>
      <c r="G4" s="11" t="n">
        <v>6</v>
      </c>
      <c r="H4" s="11" t="n">
        <v>7</v>
      </c>
      <c r="I4" s="11" t="n">
        <v>8</v>
      </c>
      <c r="J4" s="11" t="n">
        <v>9</v>
      </c>
      <c r="K4" s="11" t="n">
        <v>10</v>
      </c>
      <c r="L4" s="11" t="n">
        <v>11</v>
      </c>
      <c r="M4" s="11" t="n">
        <v>12</v>
      </c>
      <c r="N4" s="11" t="inlineStr">
        <is>
          <t>12 months</t>
        </is>
      </c>
    </row>
    <row r="5">
      <c r="A5" t="inlineStr">
        <is>
          <t>Month</t>
        </is>
      </c>
      <c r="B5" s="13">
        <f>DATE(YEAR(Inputs!$B$5),MONTH(Inputs!$B$5)+B$4-1,1)</f>
        <v/>
      </c>
      <c r="C5" s="13">
        <f>DATE(YEAR(Inputs!$B$5),MONTH(Inputs!$B$5)+C$4-1,1)</f>
        <v/>
      </c>
      <c r="D5" s="13">
        <f>DATE(YEAR(Inputs!$B$5),MONTH(Inputs!$B$5)+D$4-1,1)</f>
        <v/>
      </c>
      <c r="E5" s="13">
        <f>DATE(YEAR(Inputs!$B$5),MONTH(Inputs!$B$5)+E$4-1,1)</f>
        <v/>
      </c>
      <c r="F5" s="13">
        <f>DATE(YEAR(Inputs!$B$5),MONTH(Inputs!$B$5)+F$4-1,1)</f>
        <v/>
      </c>
      <c r="G5" s="13">
        <f>DATE(YEAR(Inputs!$B$5),MONTH(Inputs!$B$5)+G$4-1,1)</f>
        <v/>
      </c>
      <c r="H5" s="13">
        <f>DATE(YEAR(Inputs!$B$5),MONTH(Inputs!$B$5)+H$4-1,1)</f>
        <v/>
      </c>
      <c r="I5" s="13">
        <f>DATE(YEAR(Inputs!$B$5),MONTH(Inputs!$B$5)+I$4-1,1)</f>
        <v/>
      </c>
      <c r="J5" s="13">
        <f>DATE(YEAR(Inputs!$B$5),MONTH(Inputs!$B$5)+J$4-1,1)</f>
        <v/>
      </c>
      <c r="K5" s="13">
        <f>DATE(YEAR(Inputs!$B$5),MONTH(Inputs!$B$5)+K$4-1,1)</f>
        <v/>
      </c>
      <c r="L5" s="13">
        <f>DATE(YEAR(Inputs!$B$5),MONTH(Inputs!$B$5)+L$4-1,1)</f>
        <v/>
      </c>
      <c r="M5" s="13">
        <f>DATE(YEAR(Inputs!$B$5),MONTH(Inputs!$B$5)+M$4-1,1)</f>
        <v/>
      </c>
    </row>
    <row r="6">
      <c r="A6" t="inlineStr">
        <is>
          <t>Opening cash</t>
        </is>
      </c>
      <c r="B6" s="14">
        <f>Inputs!$B$6</f>
        <v/>
      </c>
      <c r="C6" s="14">
        <f>B29</f>
        <v/>
      </c>
      <c r="D6" s="14">
        <f>C29</f>
        <v/>
      </c>
      <c r="E6" s="14">
        <f>D29</f>
        <v/>
      </c>
      <c r="F6" s="14">
        <f>E29</f>
        <v/>
      </c>
      <c r="G6" s="14">
        <f>F29</f>
        <v/>
      </c>
      <c r="H6" s="14">
        <f>G29</f>
        <v/>
      </c>
      <c r="I6" s="14">
        <f>H29</f>
        <v/>
      </c>
      <c r="J6" s="14">
        <f>I29</f>
        <v/>
      </c>
      <c r="K6" s="14">
        <f>J29</f>
        <v/>
      </c>
      <c r="L6" s="14">
        <f>K29</f>
        <v/>
      </c>
      <c r="M6" s="14">
        <f>L29</f>
        <v/>
      </c>
      <c r="N6" s="14">
        <f>B6</f>
        <v/>
      </c>
    </row>
    <row r="7">
      <c r="A7" s="3" t="inlineStr">
        <is>
          <t>Receipts</t>
        </is>
      </c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</row>
    <row r="8">
      <c r="A8" t="inlineStr">
        <is>
          <t>Monthly subscriptions paid by card</t>
        </is>
      </c>
      <c r="B8" s="14">
        <f>INDEX(Workings!$B$6:$R$6,1,B$4+5)*MIN(1,MAX(0,Inputs!$B$10))</f>
        <v/>
      </c>
      <c r="C8" s="14">
        <f>INDEX(Workings!$B$6:$R$6,1,C$4+5)*MIN(1,MAX(0,Inputs!$B$10))</f>
        <v/>
      </c>
      <c r="D8" s="14">
        <f>INDEX(Workings!$B$6:$R$6,1,D$4+5)*MIN(1,MAX(0,Inputs!$B$10))</f>
        <v/>
      </c>
      <c r="E8" s="14">
        <f>INDEX(Workings!$B$6:$R$6,1,E$4+5)*MIN(1,MAX(0,Inputs!$B$10))</f>
        <v/>
      </c>
      <c r="F8" s="14">
        <f>INDEX(Workings!$B$6:$R$6,1,F$4+5)*MIN(1,MAX(0,Inputs!$B$10))</f>
        <v/>
      </c>
      <c r="G8" s="14">
        <f>INDEX(Workings!$B$6:$R$6,1,G$4+5)*MIN(1,MAX(0,Inputs!$B$10))</f>
        <v/>
      </c>
      <c r="H8" s="14">
        <f>INDEX(Workings!$B$6:$R$6,1,H$4+5)*MIN(1,MAX(0,Inputs!$B$10))</f>
        <v/>
      </c>
      <c r="I8" s="14">
        <f>INDEX(Workings!$B$6:$R$6,1,I$4+5)*MIN(1,MAX(0,Inputs!$B$10))</f>
        <v/>
      </c>
      <c r="J8" s="14">
        <f>INDEX(Workings!$B$6:$R$6,1,J$4+5)*MIN(1,MAX(0,Inputs!$B$10))</f>
        <v/>
      </c>
      <c r="K8" s="14">
        <f>INDEX(Workings!$B$6:$R$6,1,K$4+5)*MIN(1,MAX(0,Inputs!$B$10))</f>
        <v/>
      </c>
      <c r="L8" s="14">
        <f>INDEX(Workings!$B$6:$R$6,1,L$4+5)*MIN(1,MAX(0,Inputs!$B$10))</f>
        <v/>
      </c>
      <c r="M8" s="14">
        <f>INDEX(Workings!$B$6:$R$6,1,M$4+5)*MIN(1,MAX(0,Inputs!$B$10))</f>
        <v/>
      </c>
      <c r="N8" s="14">
        <f>SUM(B8:M8)</f>
        <v/>
      </c>
    </row>
    <row r="9">
      <c r="A9" t="inlineStr">
        <is>
          <t>Monthly subscriptions paid on invoice</t>
        </is>
      </c>
      <c r="B9" s="14">
        <f>(1-Inputs!$B$29)*INDEX(Workings!$B$7:$R$7,1,B$4+5-Inputs!$B$28)+Inputs!$B$29*INDEX(Workings!$B$7:$R$7,1,B$4+5-1-Inputs!$B$28)</f>
        <v/>
      </c>
      <c r="C9" s="14">
        <f>(1-Inputs!$B$29)*INDEX(Workings!$B$7:$R$7,1,C$4+5-Inputs!$B$28)+Inputs!$B$29*INDEX(Workings!$B$7:$R$7,1,C$4+5-1-Inputs!$B$28)</f>
        <v/>
      </c>
      <c r="D9" s="14">
        <f>(1-Inputs!$B$29)*INDEX(Workings!$B$7:$R$7,1,D$4+5-Inputs!$B$28)+Inputs!$B$29*INDEX(Workings!$B$7:$R$7,1,D$4+5-1-Inputs!$B$28)</f>
        <v/>
      </c>
      <c r="E9" s="14">
        <f>(1-Inputs!$B$29)*INDEX(Workings!$B$7:$R$7,1,E$4+5-Inputs!$B$28)+Inputs!$B$29*INDEX(Workings!$B$7:$R$7,1,E$4+5-1-Inputs!$B$28)</f>
        <v/>
      </c>
      <c r="F9" s="14">
        <f>(1-Inputs!$B$29)*INDEX(Workings!$B$7:$R$7,1,F$4+5-Inputs!$B$28)+Inputs!$B$29*INDEX(Workings!$B$7:$R$7,1,F$4+5-1-Inputs!$B$28)</f>
        <v/>
      </c>
      <c r="G9" s="14">
        <f>(1-Inputs!$B$29)*INDEX(Workings!$B$7:$R$7,1,G$4+5-Inputs!$B$28)+Inputs!$B$29*INDEX(Workings!$B$7:$R$7,1,G$4+5-1-Inputs!$B$28)</f>
        <v/>
      </c>
      <c r="H9" s="14">
        <f>(1-Inputs!$B$29)*INDEX(Workings!$B$7:$R$7,1,H$4+5-Inputs!$B$28)+Inputs!$B$29*INDEX(Workings!$B$7:$R$7,1,H$4+5-1-Inputs!$B$28)</f>
        <v/>
      </c>
      <c r="I9" s="14">
        <f>(1-Inputs!$B$29)*INDEX(Workings!$B$7:$R$7,1,I$4+5-Inputs!$B$28)+Inputs!$B$29*INDEX(Workings!$B$7:$R$7,1,I$4+5-1-Inputs!$B$28)</f>
        <v/>
      </c>
      <c r="J9" s="14">
        <f>(1-Inputs!$B$29)*INDEX(Workings!$B$7:$R$7,1,J$4+5-Inputs!$B$28)+Inputs!$B$29*INDEX(Workings!$B$7:$R$7,1,J$4+5-1-Inputs!$B$28)</f>
        <v/>
      </c>
      <c r="K9" s="14">
        <f>(1-Inputs!$B$29)*INDEX(Workings!$B$7:$R$7,1,K$4+5-Inputs!$B$28)+Inputs!$B$29*INDEX(Workings!$B$7:$R$7,1,K$4+5-1-Inputs!$B$28)</f>
        <v/>
      </c>
      <c r="L9" s="14">
        <f>(1-Inputs!$B$29)*INDEX(Workings!$B$7:$R$7,1,L$4+5-Inputs!$B$28)+Inputs!$B$29*INDEX(Workings!$B$7:$R$7,1,L$4+5-1-Inputs!$B$28)</f>
        <v/>
      </c>
      <c r="M9" s="14">
        <f>(1-Inputs!$B$29)*INDEX(Workings!$B$7:$R$7,1,M$4+5-Inputs!$B$28)+Inputs!$B$29*INDEX(Workings!$B$7:$R$7,1,M$4+5-1-Inputs!$B$28)</f>
        <v/>
      </c>
      <c r="N9" s="14">
        <f>SUM(B9:M9)</f>
        <v/>
      </c>
    </row>
    <row r="10">
      <c r="A10" t="inlineStr">
        <is>
          <t>Annual invoices collected</t>
        </is>
      </c>
      <c r="B10" s="14">
        <f>(1-Inputs!$B$29)*INDEX(Workings!$B$8:$R$8,1,B$4+5-Inputs!$B$28)+Inputs!$B$29*INDEX(Workings!$B$8:$R$8,1,B$4+5-1-Inputs!$B$28)</f>
        <v/>
      </c>
      <c r="C10" s="14">
        <f>(1-Inputs!$B$29)*INDEX(Workings!$B$8:$R$8,1,C$4+5-Inputs!$B$28)+Inputs!$B$29*INDEX(Workings!$B$8:$R$8,1,C$4+5-1-Inputs!$B$28)</f>
        <v/>
      </c>
      <c r="D10" s="14">
        <f>(1-Inputs!$B$29)*INDEX(Workings!$B$8:$R$8,1,D$4+5-Inputs!$B$28)+Inputs!$B$29*INDEX(Workings!$B$8:$R$8,1,D$4+5-1-Inputs!$B$28)</f>
        <v/>
      </c>
      <c r="E10" s="14">
        <f>(1-Inputs!$B$29)*INDEX(Workings!$B$8:$R$8,1,E$4+5-Inputs!$B$28)+Inputs!$B$29*INDEX(Workings!$B$8:$R$8,1,E$4+5-1-Inputs!$B$28)</f>
        <v/>
      </c>
      <c r="F10" s="14">
        <f>(1-Inputs!$B$29)*INDEX(Workings!$B$8:$R$8,1,F$4+5-Inputs!$B$28)+Inputs!$B$29*INDEX(Workings!$B$8:$R$8,1,F$4+5-1-Inputs!$B$28)</f>
        <v/>
      </c>
      <c r="G10" s="14">
        <f>(1-Inputs!$B$29)*INDEX(Workings!$B$8:$R$8,1,G$4+5-Inputs!$B$28)+Inputs!$B$29*INDEX(Workings!$B$8:$R$8,1,G$4+5-1-Inputs!$B$28)</f>
        <v/>
      </c>
      <c r="H10" s="14">
        <f>(1-Inputs!$B$29)*INDEX(Workings!$B$8:$R$8,1,H$4+5-Inputs!$B$28)+Inputs!$B$29*INDEX(Workings!$B$8:$R$8,1,H$4+5-1-Inputs!$B$28)</f>
        <v/>
      </c>
      <c r="I10" s="14">
        <f>(1-Inputs!$B$29)*INDEX(Workings!$B$8:$R$8,1,I$4+5-Inputs!$B$28)+Inputs!$B$29*INDEX(Workings!$B$8:$R$8,1,I$4+5-1-Inputs!$B$28)</f>
        <v/>
      </c>
      <c r="J10" s="14">
        <f>(1-Inputs!$B$29)*INDEX(Workings!$B$8:$R$8,1,J$4+5-Inputs!$B$28)+Inputs!$B$29*INDEX(Workings!$B$8:$R$8,1,J$4+5-1-Inputs!$B$28)</f>
        <v/>
      </c>
      <c r="K10" s="14">
        <f>(1-Inputs!$B$29)*INDEX(Workings!$B$8:$R$8,1,K$4+5-Inputs!$B$28)+Inputs!$B$29*INDEX(Workings!$B$8:$R$8,1,K$4+5-1-Inputs!$B$28)</f>
        <v/>
      </c>
      <c r="L10" s="14">
        <f>(1-Inputs!$B$29)*INDEX(Workings!$B$8:$R$8,1,L$4+5-Inputs!$B$28)+Inputs!$B$29*INDEX(Workings!$B$8:$R$8,1,L$4+5-1-Inputs!$B$28)</f>
        <v/>
      </c>
      <c r="M10" s="14">
        <f>(1-Inputs!$B$29)*INDEX(Workings!$B$8:$R$8,1,M$4+5-Inputs!$B$28)+Inputs!$B$29*INDEX(Workings!$B$8:$R$8,1,M$4+5-1-Inputs!$B$28)</f>
        <v/>
      </c>
      <c r="N10" s="14">
        <f>SUM(B10:M10)</f>
        <v/>
      </c>
    </row>
    <row r="11">
      <c r="A11" t="inlineStr">
        <is>
          <t>Other receipts</t>
        </is>
      </c>
      <c r="B11" s="14">
        <f>SUMIF(Inputs!$C$49:$C$56,B$4,Inputs!$B$49:$B$56)</f>
        <v/>
      </c>
      <c r="C11" s="14">
        <f>SUMIF(Inputs!$C$49:$C$56,C$4,Inputs!$B$49:$B$56)</f>
        <v/>
      </c>
      <c r="D11" s="14">
        <f>SUMIF(Inputs!$C$49:$C$56,D$4,Inputs!$B$49:$B$56)</f>
        <v/>
      </c>
      <c r="E11" s="14">
        <f>SUMIF(Inputs!$C$49:$C$56,E$4,Inputs!$B$49:$B$56)</f>
        <v/>
      </c>
      <c r="F11" s="14">
        <f>SUMIF(Inputs!$C$49:$C$56,F$4,Inputs!$B$49:$B$56)</f>
        <v/>
      </c>
      <c r="G11" s="14">
        <f>SUMIF(Inputs!$C$49:$C$56,G$4,Inputs!$B$49:$B$56)</f>
        <v/>
      </c>
      <c r="H11" s="14">
        <f>SUMIF(Inputs!$C$49:$C$56,H$4,Inputs!$B$49:$B$56)</f>
        <v/>
      </c>
      <c r="I11" s="14">
        <f>SUMIF(Inputs!$C$49:$C$56,I$4,Inputs!$B$49:$B$56)</f>
        <v/>
      </c>
      <c r="J11" s="14">
        <f>SUMIF(Inputs!$C$49:$C$56,J$4,Inputs!$B$49:$B$56)</f>
        <v/>
      </c>
      <c r="K11" s="14">
        <f>SUMIF(Inputs!$C$49:$C$56,K$4,Inputs!$B$49:$B$56)</f>
        <v/>
      </c>
      <c r="L11" s="14">
        <f>SUMIF(Inputs!$C$49:$C$56,L$4,Inputs!$B$49:$B$56)</f>
        <v/>
      </c>
      <c r="M11" s="14">
        <f>SUMIF(Inputs!$C$49:$C$56,M$4,Inputs!$B$49:$B$56)</f>
        <v/>
      </c>
      <c r="N11" s="14">
        <f>SUM(B11:M11)</f>
        <v/>
      </c>
    </row>
    <row r="12">
      <c r="A12" t="inlineStr">
        <is>
          <t>Equity raised</t>
        </is>
      </c>
      <c r="B12" s="14">
        <f>IF(ROUND(Inputs!$B$13,0)=B$4,Inputs!$B$12,0)</f>
        <v/>
      </c>
      <c r="C12" s="14">
        <f>IF(ROUND(Inputs!$B$13,0)=C$4,Inputs!$B$12,0)</f>
        <v/>
      </c>
      <c r="D12" s="14">
        <f>IF(ROUND(Inputs!$B$13,0)=D$4,Inputs!$B$12,0)</f>
        <v/>
      </c>
      <c r="E12" s="14">
        <f>IF(ROUND(Inputs!$B$13,0)=E$4,Inputs!$B$12,0)</f>
        <v/>
      </c>
      <c r="F12" s="14">
        <f>IF(ROUND(Inputs!$B$13,0)=F$4,Inputs!$B$12,0)</f>
        <v/>
      </c>
      <c r="G12" s="14">
        <f>IF(ROUND(Inputs!$B$13,0)=G$4,Inputs!$B$12,0)</f>
        <v/>
      </c>
      <c r="H12" s="14">
        <f>IF(ROUND(Inputs!$B$13,0)=H$4,Inputs!$B$12,0)</f>
        <v/>
      </c>
      <c r="I12" s="14">
        <f>IF(ROUND(Inputs!$B$13,0)=I$4,Inputs!$B$12,0)</f>
        <v/>
      </c>
      <c r="J12" s="14">
        <f>IF(ROUND(Inputs!$B$13,0)=J$4,Inputs!$B$12,0)</f>
        <v/>
      </c>
      <c r="K12" s="14">
        <f>IF(ROUND(Inputs!$B$13,0)=K$4,Inputs!$B$12,0)</f>
        <v/>
      </c>
      <c r="L12" s="14">
        <f>IF(ROUND(Inputs!$B$13,0)=L$4,Inputs!$B$12,0)</f>
        <v/>
      </c>
      <c r="M12" s="14">
        <f>IF(ROUND(Inputs!$B$13,0)=M$4,Inputs!$B$12,0)</f>
        <v/>
      </c>
      <c r="N12" s="14">
        <f>SUM(B12:M12)</f>
        <v/>
      </c>
    </row>
    <row r="13">
      <c r="A13" t="inlineStr">
        <is>
          <t>Debt drawn</t>
        </is>
      </c>
      <c r="B13" s="14">
        <f>IF(ROUND(Inputs!$B$15,0)=B$4,Inputs!$B$14,0)</f>
        <v/>
      </c>
      <c r="C13" s="14">
        <f>IF(ROUND(Inputs!$B$15,0)=C$4,Inputs!$B$14,0)</f>
        <v/>
      </c>
      <c r="D13" s="14">
        <f>IF(ROUND(Inputs!$B$15,0)=D$4,Inputs!$B$14,0)</f>
        <v/>
      </c>
      <c r="E13" s="14">
        <f>IF(ROUND(Inputs!$B$15,0)=E$4,Inputs!$B$14,0)</f>
        <v/>
      </c>
      <c r="F13" s="14">
        <f>IF(ROUND(Inputs!$B$15,0)=F$4,Inputs!$B$14,0)</f>
        <v/>
      </c>
      <c r="G13" s="14">
        <f>IF(ROUND(Inputs!$B$15,0)=G$4,Inputs!$B$14,0)</f>
        <v/>
      </c>
      <c r="H13" s="14">
        <f>IF(ROUND(Inputs!$B$15,0)=H$4,Inputs!$B$14,0)</f>
        <v/>
      </c>
      <c r="I13" s="14">
        <f>IF(ROUND(Inputs!$B$15,0)=I$4,Inputs!$B$14,0)</f>
        <v/>
      </c>
      <c r="J13" s="14">
        <f>IF(ROUND(Inputs!$B$15,0)=J$4,Inputs!$B$14,0)</f>
        <v/>
      </c>
      <c r="K13" s="14">
        <f>IF(ROUND(Inputs!$B$15,0)=K$4,Inputs!$B$14,0)</f>
        <v/>
      </c>
      <c r="L13" s="14">
        <f>IF(ROUND(Inputs!$B$15,0)=L$4,Inputs!$B$14,0)</f>
        <v/>
      </c>
      <c r="M13" s="14">
        <f>IF(ROUND(Inputs!$B$15,0)=M$4,Inputs!$B$14,0)</f>
        <v/>
      </c>
      <c r="N13" s="14">
        <f>SUM(B13:M13)</f>
        <v/>
      </c>
    </row>
    <row r="14">
      <c r="A14" s="15" t="inlineStr">
        <is>
          <t>Total receipts</t>
        </is>
      </c>
      <c r="B14" s="16">
        <f>SUM(B8:B13)</f>
        <v/>
      </c>
      <c r="C14" s="16">
        <f>SUM(C8:C13)</f>
        <v/>
      </c>
      <c r="D14" s="16">
        <f>SUM(D8:D13)</f>
        <v/>
      </c>
      <c r="E14" s="16">
        <f>SUM(E8:E13)</f>
        <v/>
      </c>
      <c r="F14" s="16">
        <f>SUM(F8:F13)</f>
        <v/>
      </c>
      <c r="G14" s="16">
        <f>SUM(G8:G13)</f>
        <v/>
      </c>
      <c r="H14" s="16">
        <f>SUM(H8:H13)</f>
        <v/>
      </c>
      <c r="I14" s="16">
        <f>SUM(I8:I13)</f>
        <v/>
      </c>
      <c r="J14" s="16">
        <f>SUM(J8:J13)</f>
        <v/>
      </c>
      <c r="K14" s="16">
        <f>SUM(K8:K13)</f>
        <v/>
      </c>
      <c r="L14" s="16">
        <f>SUM(L8:L13)</f>
        <v/>
      </c>
      <c r="M14" s="16">
        <f>SUM(M8:M13)</f>
        <v/>
      </c>
      <c r="N14" s="16">
        <f>SUM(B14:M14)</f>
        <v/>
      </c>
    </row>
    <row r="15">
      <c r="A15" s="3" t="inlineStr">
        <is>
          <t>Disbursements</t>
        </is>
      </c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</row>
    <row r="16">
      <c r="A16" t="inlineStr">
        <is>
          <t>Payroll</t>
        </is>
      </c>
      <c r="B16" s="14">
        <f>Inputs!$B$16+SUMIF(Inputs!$C$60:$C$69,"&lt;="&amp;B$4,Inputs!$B$60:$B$69)</f>
        <v/>
      </c>
      <c r="C16" s="14">
        <f>Inputs!$B$16+SUMIF(Inputs!$C$60:$C$69,"&lt;="&amp;C$4,Inputs!$B$60:$B$69)</f>
        <v/>
      </c>
      <c r="D16" s="14">
        <f>Inputs!$B$16+SUMIF(Inputs!$C$60:$C$69,"&lt;="&amp;D$4,Inputs!$B$60:$B$69)</f>
        <v/>
      </c>
      <c r="E16" s="14">
        <f>Inputs!$B$16+SUMIF(Inputs!$C$60:$C$69,"&lt;="&amp;E$4,Inputs!$B$60:$B$69)</f>
        <v/>
      </c>
      <c r="F16" s="14">
        <f>Inputs!$B$16+SUMIF(Inputs!$C$60:$C$69,"&lt;="&amp;F$4,Inputs!$B$60:$B$69)</f>
        <v/>
      </c>
      <c r="G16" s="14">
        <f>Inputs!$B$16+SUMIF(Inputs!$C$60:$C$69,"&lt;="&amp;G$4,Inputs!$B$60:$B$69)</f>
        <v/>
      </c>
      <c r="H16" s="14">
        <f>Inputs!$B$16+SUMIF(Inputs!$C$60:$C$69,"&lt;="&amp;H$4,Inputs!$B$60:$B$69)</f>
        <v/>
      </c>
      <c r="I16" s="14">
        <f>Inputs!$B$16+SUMIF(Inputs!$C$60:$C$69,"&lt;="&amp;I$4,Inputs!$B$60:$B$69)</f>
        <v/>
      </c>
      <c r="J16" s="14">
        <f>Inputs!$B$16+SUMIF(Inputs!$C$60:$C$69,"&lt;="&amp;J$4,Inputs!$B$60:$B$69)</f>
        <v/>
      </c>
      <c r="K16" s="14">
        <f>Inputs!$B$16+SUMIF(Inputs!$C$60:$C$69,"&lt;="&amp;K$4,Inputs!$B$60:$B$69)</f>
        <v/>
      </c>
      <c r="L16" s="14">
        <f>Inputs!$B$16+SUMIF(Inputs!$C$60:$C$69,"&lt;="&amp;L$4,Inputs!$B$60:$B$69)</f>
        <v/>
      </c>
      <c r="M16" s="14">
        <f>Inputs!$B$16+SUMIF(Inputs!$C$60:$C$69,"&lt;="&amp;M$4,Inputs!$B$60:$B$69)</f>
        <v/>
      </c>
      <c r="N16" s="14">
        <f>SUM(B16:M16)</f>
        <v/>
      </c>
    </row>
    <row r="17">
      <c r="A17" t="inlineStr">
        <is>
          <t>Payroll taxes and benefits</t>
        </is>
      </c>
      <c r="B17" s="14">
        <f>B16*Inputs!$B$17</f>
        <v/>
      </c>
      <c r="C17" s="14">
        <f>C16*Inputs!$B$17</f>
        <v/>
      </c>
      <c r="D17" s="14">
        <f>D16*Inputs!$B$17</f>
        <v/>
      </c>
      <c r="E17" s="14">
        <f>E16*Inputs!$B$17</f>
        <v/>
      </c>
      <c r="F17" s="14">
        <f>F16*Inputs!$B$17</f>
        <v/>
      </c>
      <c r="G17" s="14">
        <f>G16*Inputs!$B$17</f>
        <v/>
      </c>
      <c r="H17" s="14">
        <f>H16*Inputs!$B$17</f>
        <v/>
      </c>
      <c r="I17" s="14">
        <f>I16*Inputs!$B$17</f>
        <v/>
      </c>
      <c r="J17" s="14">
        <f>J16*Inputs!$B$17</f>
        <v/>
      </c>
      <c r="K17" s="14">
        <f>K16*Inputs!$B$17</f>
        <v/>
      </c>
      <c r="L17" s="14">
        <f>L16*Inputs!$B$17</f>
        <v/>
      </c>
      <c r="M17" s="14">
        <f>M16*Inputs!$B$17</f>
        <v/>
      </c>
      <c r="N17" s="14">
        <f>SUM(B17:M17)</f>
        <v/>
      </c>
    </row>
    <row r="18">
      <c r="A18" t="inlineStr">
        <is>
          <t>Contractors</t>
        </is>
      </c>
      <c r="B18" s="14">
        <f>Inputs!$B$18</f>
        <v/>
      </c>
      <c r="C18" s="14">
        <f>Inputs!$B$18</f>
        <v/>
      </c>
      <c r="D18" s="14">
        <f>Inputs!$B$18</f>
        <v/>
      </c>
      <c r="E18" s="14">
        <f>Inputs!$B$18</f>
        <v/>
      </c>
      <c r="F18" s="14">
        <f>Inputs!$B$18</f>
        <v/>
      </c>
      <c r="G18" s="14">
        <f>Inputs!$B$18</f>
        <v/>
      </c>
      <c r="H18" s="14">
        <f>Inputs!$B$18</f>
        <v/>
      </c>
      <c r="I18" s="14">
        <f>Inputs!$B$18</f>
        <v/>
      </c>
      <c r="J18" s="14">
        <f>Inputs!$B$18</f>
        <v/>
      </c>
      <c r="K18" s="14">
        <f>Inputs!$B$18</f>
        <v/>
      </c>
      <c r="L18" s="14">
        <f>Inputs!$B$18</f>
        <v/>
      </c>
      <c r="M18" s="14">
        <f>Inputs!$B$18</f>
        <v/>
      </c>
      <c r="N18" s="14">
        <f>SUM(B18:M18)</f>
        <v/>
      </c>
    </row>
    <row r="19">
      <c r="A19" t="inlineStr">
        <is>
          <t>Rent</t>
        </is>
      </c>
      <c r="B19" s="14">
        <f>Inputs!$B$19</f>
        <v/>
      </c>
      <c r="C19" s="14">
        <f>Inputs!$B$19</f>
        <v/>
      </c>
      <c r="D19" s="14">
        <f>Inputs!$B$19</f>
        <v/>
      </c>
      <c r="E19" s="14">
        <f>Inputs!$B$19</f>
        <v/>
      </c>
      <c r="F19" s="14">
        <f>Inputs!$B$19</f>
        <v/>
      </c>
      <c r="G19" s="14">
        <f>Inputs!$B$19</f>
        <v/>
      </c>
      <c r="H19" s="14">
        <f>Inputs!$B$19</f>
        <v/>
      </c>
      <c r="I19" s="14">
        <f>Inputs!$B$19</f>
        <v/>
      </c>
      <c r="J19" s="14">
        <f>Inputs!$B$19</f>
        <v/>
      </c>
      <c r="K19" s="14">
        <f>Inputs!$B$19</f>
        <v/>
      </c>
      <c r="L19" s="14">
        <f>Inputs!$B$19</f>
        <v/>
      </c>
      <c r="M19" s="14">
        <f>Inputs!$B$19</f>
        <v/>
      </c>
      <c r="N19" s="14">
        <f>SUM(B19:M19)</f>
        <v/>
      </c>
    </row>
    <row r="20">
      <c r="A20" t="inlineStr">
        <is>
          <t>Software</t>
        </is>
      </c>
      <c r="B20" s="14">
        <f>Inputs!$B$20</f>
        <v/>
      </c>
      <c r="C20" s="14">
        <f>Inputs!$B$20</f>
        <v/>
      </c>
      <c r="D20" s="14">
        <f>Inputs!$B$20</f>
        <v/>
      </c>
      <c r="E20" s="14">
        <f>Inputs!$B$20</f>
        <v/>
      </c>
      <c r="F20" s="14">
        <f>Inputs!$B$20</f>
        <v/>
      </c>
      <c r="G20" s="14">
        <f>Inputs!$B$20</f>
        <v/>
      </c>
      <c r="H20" s="14">
        <f>Inputs!$B$20</f>
        <v/>
      </c>
      <c r="I20" s="14">
        <f>Inputs!$B$20</f>
        <v/>
      </c>
      <c r="J20" s="14">
        <f>Inputs!$B$20</f>
        <v/>
      </c>
      <c r="K20" s="14">
        <f>Inputs!$B$20</f>
        <v/>
      </c>
      <c r="L20" s="14">
        <f>Inputs!$B$20</f>
        <v/>
      </c>
      <c r="M20" s="14">
        <f>Inputs!$B$20</f>
        <v/>
      </c>
      <c r="N20" s="14">
        <f>SUM(B20:M20)</f>
        <v/>
      </c>
    </row>
    <row r="21">
      <c r="A21" t="inlineStr">
        <is>
          <t>Marketing</t>
        </is>
      </c>
      <c r="B21" s="14">
        <f>Inputs!$B$21</f>
        <v/>
      </c>
      <c r="C21" s="14">
        <f>Inputs!$B$21</f>
        <v/>
      </c>
      <c r="D21" s="14">
        <f>Inputs!$B$21</f>
        <v/>
      </c>
      <c r="E21" s="14">
        <f>Inputs!$B$21</f>
        <v/>
      </c>
      <c r="F21" s="14">
        <f>Inputs!$B$21</f>
        <v/>
      </c>
      <c r="G21" s="14">
        <f>Inputs!$B$21</f>
        <v/>
      </c>
      <c r="H21" s="14">
        <f>Inputs!$B$21</f>
        <v/>
      </c>
      <c r="I21" s="14">
        <f>Inputs!$B$21</f>
        <v/>
      </c>
      <c r="J21" s="14">
        <f>Inputs!$B$21</f>
        <v/>
      </c>
      <c r="K21" s="14">
        <f>Inputs!$B$21</f>
        <v/>
      </c>
      <c r="L21" s="14">
        <f>Inputs!$B$21</f>
        <v/>
      </c>
      <c r="M21" s="14">
        <f>Inputs!$B$21</f>
        <v/>
      </c>
      <c r="N21" s="14">
        <f>SUM(B21:M21)</f>
        <v/>
      </c>
    </row>
    <row r="22">
      <c r="A22" t="inlineStr">
        <is>
          <t>Other vendor bills (paid on terms)</t>
        </is>
      </c>
      <c r="B22" s="14">
        <f>(1-Inputs!$B$31)*INDEX(Workings!$B$9:$R$9,1,B$4+5-Inputs!$B$30)+Inputs!$B$31*INDEX(Workings!$B$9:$R$9,1,B$4+5-1-Inputs!$B$30)</f>
        <v/>
      </c>
      <c r="C22" s="14">
        <f>(1-Inputs!$B$31)*INDEX(Workings!$B$9:$R$9,1,C$4+5-Inputs!$B$30)+Inputs!$B$31*INDEX(Workings!$B$9:$R$9,1,C$4+5-1-Inputs!$B$30)</f>
        <v/>
      </c>
      <c r="D22" s="14">
        <f>(1-Inputs!$B$31)*INDEX(Workings!$B$9:$R$9,1,D$4+5-Inputs!$B$30)+Inputs!$B$31*INDEX(Workings!$B$9:$R$9,1,D$4+5-1-Inputs!$B$30)</f>
        <v/>
      </c>
      <c r="E22" s="14">
        <f>(1-Inputs!$B$31)*INDEX(Workings!$B$9:$R$9,1,E$4+5-Inputs!$B$30)+Inputs!$B$31*INDEX(Workings!$B$9:$R$9,1,E$4+5-1-Inputs!$B$30)</f>
        <v/>
      </c>
      <c r="F22" s="14">
        <f>(1-Inputs!$B$31)*INDEX(Workings!$B$9:$R$9,1,F$4+5-Inputs!$B$30)+Inputs!$B$31*INDEX(Workings!$B$9:$R$9,1,F$4+5-1-Inputs!$B$30)</f>
        <v/>
      </c>
      <c r="G22" s="14">
        <f>(1-Inputs!$B$31)*INDEX(Workings!$B$9:$R$9,1,G$4+5-Inputs!$B$30)+Inputs!$B$31*INDEX(Workings!$B$9:$R$9,1,G$4+5-1-Inputs!$B$30)</f>
        <v/>
      </c>
      <c r="H22" s="14">
        <f>(1-Inputs!$B$31)*INDEX(Workings!$B$9:$R$9,1,H$4+5-Inputs!$B$30)+Inputs!$B$31*INDEX(Workings!$B$9:$R$9,1,H$4+5-1-Inputs!$B$30)</f>
        <v/>
      </c>
      <c r="I22" s="14">
        <f>(1-Inputs!$B$31)*INDEX(Workings!$B$9:$R$9,1,I$4+5-Inputs!$B$30)+Inputs!$B$31*INDEX(Workings!$B$9:$R$9,1,I$4+5-1-Inputs!$B$30)</f>
        <v/>
      </c>
      <c r="J22" s="14">
        <f>(1-Inputs!$B$31)*INDEX(Workings!$B$9:$R$9,1,J$4+5-Inputs!$B$30)+Inputs!$B$31*INDEX(Workings!$B$9:$R$9,1,J$4+5-1-Inputs!$B$30)</f>
        <v/>
      </c>
      <c r="K22" s="14">
        <f>(1-Inputs!$B$31)*INDEX(Workings!$B$9:$R$9,1,K$4+5-Inputs!$B$30)+Inputs!$B$31*INDEX(Workings!$B$9:$R$9,1,K$4+5-1-Inputs!$B$30)</f>
        <v/>
      </c>
      <c r="L22" s="14">
        <f>(1-Inputs!$B$31)*INDEX(Workings!$B$9:$R$9,1,L$4+5-Inputs!$B$30)+Inputs!$B$31*INDEX(Workings!$B$9:$R$9,1,L$4+5-1-Inputs!$B$30)</f>
        <v/>
      </c>
      <c r="M22" s="14">
        <f>(1-Inputs!$B$31)*INDEX(Workings!$B$9:$R$9,1,M$4+5-Inputs!$B$30)+Inputs!$B$31*INDEX(Workings!$B$9:$R$9,1,M$4+5-1-Inputs!$B$30)</f>
        <v/>
      </c>
      <c r="N22" s="14">
        <f>SUM(B22:M22)</f>
        <v/>
      </c>
    </row>
    <row r="23">
      <c r="A23" t="inlineStr">
        <is>
          <t>Capital expenditure</t>
        </is>
      </c>
      <c r="B23" s="14">
        <f>SUMIF(Inputs!$C$73:$C$78,B$4,Inputs!$B$73:$B$78)</f>
        <v/>
      </c>
      <c r="C23" s="14">
        <f>SUMIF(Inputs!$C$73:$C$78,C$4,Inputs!$B$73:$B$78)</f>
        <v/>
      </c>
      <c r="D23" s="14">
        <f>SUMIF(Inputs!$C$73:$C$78,D$4,Inputs!$B$73:$B$78)</f>
        <v/>
      </c>
      <c r="E23" s="14">
        <f>SUMIF(Inputs!$C$73:$C$78,E$4,Inputs!$B$73:$B$78)</f>
        <v/>
      </c>
      <c r="F23" s="14">
        <f>SUMIF(Inputs!$C$73:$C$78,F$4,Inputs!$B$73:$B$78)</f>
        <v/>
      </c>
      <c r="G23" s="14">
        <f>SUMIF(Inputs!$C$73:$C$78,G$4,Inputs!$B$73:$B$78)</f>
        <v/>
      </c>
      <c r="H23" s="14">
        <f>SUMIF(Inputs!$C$73:$C$78,H$4,Inputs!$B$73:$B$78)</f>
        <v/>
      </c>
      <c r="I23" s="14">
        <f>SUMIF(Inputs!$C$73:$C$78,I$4,Inputs!$B$73:$B$78)</f>
        <v/>
      </c>
      <c r="J23" s="14">
        <f>SUMIF(Inputs!$C$73:$C$78,J$4,Inputs!$B$73:$B$78)</f>
        <v/>
      </c>
      <c r="K23" s="14">
        <f>SUMIF(Inputs!$C$73:$C$78,K$4,Inputs!$B$73:$B$78)</f>
        <v/>
      </c>
      <c r="L23" s="14">
        <f>SUMIF(Inputs!$C$73:$C$78,L$4,Inputs!$B$73:$B$78)</f>
        <v/>
      </c>
      <c r="M23" s="14">
        <f>SUMIF(Inputs!$C$73:$C$78,M$4,Inputs!$B$73:$B$78)</f>
        <v/>
      </c>
      <c r="N23" s="14">
        <f>SUM(B23:M23)</f>
        <v/>
      </c>
    </row>
    <row r="24">
      <c r="A24" t="inlineStr">
        <is>
          <t>Loan repayments</t>
        </is>
      </c>
      <c r="B24" s="14">
        <f>IF(B$4&lt;=ROUND(Inputs!$B$25,0),Inputs!$B$24,0)</f>
        <v/>
      </c>
      <c r="C24" s="14">
        <f>IF(C$4&lt;=ROUND(Inputs!$B$25,0),Inputs!$B$24,0)</f>
        <v/>
      </c>
      <c r="D24" s="14">
        <f>IF(D$4&lt;=ROUND(Inputs!$B$25,0),Inputs!$B$24,0)</f>
        <v/>
      </c>
      <c r="E24" s="14">
        <f>IF(E$4&lt;=ROUND(Inputs!$B$25,0),Inputs!$B$24,0)</f>
        <v/>
      </c>
      <c r="F24" s="14">
        <f>IF(F$4&lt;=ROUND(Inputs!$B$25,0),Inputs!$B$24,0)</f>
        <v/>
      </c>
      <c r="G24" s="14">
        <f>IF(G$4&lt;=ROUND(Inputs!$B$25,0),Inputs!$B$24,0)</f>
        <v/>
      </c>
      <c r="H24" s="14">
        <f>IF(H$4&lt;=ROUND(Inputs!$B$25,0),Inputs!$B$24,0)</f>
        <v/>
      </c>
      <c r="I24" s="14">
        <f>IF(I$4&lt;=ROUND(Inputs!$B$25,0),Inputs!$B$24,0)</f>
        <v/>
      </c>
      <c r="J24" s="14">
        <f>IF(J$4&lt;=ROUND(Inputs!$B$25,0),Inputs!$B$24,0)</f>
        <v/>
      </c>
      <c r="K24" s="14">
        <f>IF(K$4&lt;=ROUND(Inputs!$B$25,0),Inputs!$B$24,0)</f>
        <v/>
      </c>
      <c r="L24" s="14">
        <f>IF(L$4&lt;=ROUND(Inputs!$B$25,0),Inputs!$B$24,0)</f>
        <v/>
      </c>
      <c r="M24" s="14">
        <f>IF(M$4&lt;=ROUND(Inputs!$B$25,0),Inputs!$B$24,0)</f>
        <v/>
      </c>
      <c r="N24" s="14">
        <f>SUM(B24:M24)</f>
        <v/>
      </c>
    </row>
    <row r="25">
      <c r="A25" t="inlineStr">
        <is>
          <t>Taxes</t>
        </is>
      </c>
      <c r="B25" s="14">
        <f>SUMIF(Inputs!$C$82:$C$87,B$4,Inputs!$B$82:$B$87)</f>
        <v/>
      </c>
      <c r="C25" s="14">
        <f>SUMIF(Inputs!$C$82:$C$87,C$4,Inputs!$B$82:$B$87)</f>
        <v/>
      </c>
      <c r="D25" s="14">
        <f>SUMIF(Inputs!$C$82:$C$87,D$4,Inputs!$B$82:$B$87)</f>
        <v/>
      </c>
      <c r="E25" s="14">
        <f>SUMIF(Inputs!$C$82:$C$87,E$4,Inputs!$B$82:$B$87)</f>
        <v/>
      </c>
      <c r="F25" s="14">
        <f>SUMIF(Inputs!$C$82:$C$87,F$4,Inputs!$B$82:$B$87)</f>
        <v/>
      </c>
      <c r="G25" s="14">
        <f>SUMIF(Inputs!$C$82:$C$87,G$4,Inputs!$B$82:$B$87)</f>
        <v/>
      </c>
      <c r="H25" s="14">
        <f>SUMIF(Inputs!$C$82:$C$87,H$4,Inputs!$B$82:$B$87)</f>
        <v/>
      </c>
      <c r="I25" s="14">
        <f>SUMIF(Inputs!$C$82:$C$87,I$4,Inputs!$B$82:$B$87)</f>
        <v/>
      </c>
      <c r="J25" s="14">
        <f>SUMIF(Inputs!$C$82:$C$87,J$4,Inputs!$B$82:$B$87)</f>
        <v/>
      </c>
      <c r="K25" s="14">
        <f>SUMIF(Inputs!$C$82:$C$87,K$4,Inputs!$B$82:$B$87)</f>
        <v/>
      </c>
      <c r="L25" s="14">
        <f>SUMIF(Inputs!$C$82:$C$87,L$4,Inputs!$B$82:$B$87)</f>
        <v/>
      </c>
      <c r="M25" s="14">
        <f>SUMIF(Inputs!$C$82:$C$87,M$4,Inputs!$B$82:$B$87)</f>
        <v/>
      </c>
      <c r="N25" s="14">
        <f>SUM(B25:M25)</f>
        <v/>
      </c>
    </row>
    <row r="26">
      <c r="A26" s="15" t="inlineStr">
        <is>
          <t>Total disbursements</t>
        </is>
      </c>
      <c r="B26" s="16">
        <f>SUM(B16:B25)</f>
        <v/>
      </c>
      <c r="C26" s="16">
        <f>SUM(C16:C25)</f>
        <v/>
      </c>
      <c r="D26" s="16">
        <f>SUM(D16:D25)</f>
        <v/>
      </c>
      <c r="E26" s="16">
        <f>SUM(E16:E25)</f>
        <v/>
      </c>
      <c r="F26" s="16">
        <f>SUM(F16:F25)</f>
        <v/>
      </c>
      <c r="G26" s="16">
        <f>SUM(G16:G25)</f>
        <v/>
      </c>
      <c r="H26" s="16">
        <f>SUM(H16:H25)</f>
        <v/>
      </c>
      <c r="I26" s="16">
        <f>SUM(I16:I25)</f>
        <v/>
      </c>
      <c r="J26" s="16">
        <f>SUM(J16:J25)</f>
        <v/>
      </c>
      <c r="K26" s="16">
        <f>SUM(K16:K25)</f>
        <v/>
      </c>
      <c r="L26" s="16">
        <f>SUM(L16:L25)</f>
        <v/>
      </c>
      <c r="M26" s="16">
        <f>SUM(M16:M25)</f>
        <v/>
      </c>
      <c r="N26" s="16">
        <f>SUM(B26:M26)</f>
        <v/>
      </c>
    </row>
    <row r="27">
      <c r="A27" s="15" t="inlineStr">
        <is>
          <t>Net cash flow</t>
        </is>
      </c>
      <c r="B27" s="16">
        <f>B14-B26</f>
        <v/>
      </c>
      <c r="C27" s="16">
        <f>C14-C26</f>
        <v/>
      </c>
      <c r="D27" s="16">
        <f>D14-D26</f>
        <v/>
      </c>
      <c r="E27" s="16">
        <f>E14-E26</f>
        <v/>
      </c>
      <c r="F27" s="16">
        <f>F14-F26</f>
        <v/>
      </c>
      <c r="G27" s="16">
        <f>G14-G26</f>
        <v/>
      </c>
      <c r="H27" s="16">
        <f>H14-H26</f>
        <v/>
      </c>
      <c r="I27" s="16">
        <f>I14-I26</f>
        <v/>
      </c>
      <c r="J27" s="16">
        <f>J14-J26</f>
        <v/>
      </c>
      <c r="K27" s="16">
        <f>K14-K26</f>
        <v/>
      </c>
      <c r="L27" s="16">
        <f>L14-L26</f>
        <v/>
      </c>
      <c r="M27" s="16">
        <f>M14-M26</f>
        <v/>
      </c>
      <c r="N27" s="14">
        <f>SUM(B27:M27)</f>
        <v/>
      </c>
    </row>
    <row r="28">
      <c r="A28" t="inlineStr">
        <is>
          <t>of which operating (excl. financing)</t>
        </is>
      </c>
      <c r="B28" s="14">
        <f>B27-B12-B13</f>
        <v/>
      </c>
      <c r="C28" s="14">
        <f>C27-C12-C13</f>
        <v/>
      </c>
      <c r="D28" s="14">
        <f>D27-D12-D13</f>
        <v/>
      </c>
      <c r="E28" s="14">
        <f>E27-E12-E13</f>
        <v/>
      </c>
      <c r="F28" s="14">
        <f>F27-F12-F13</f>
        <v/>
      </c>
      <c r="G28" s="14">
        <f>G27-G12-G13</f>
        <v/>
      </c>
      <c r="H28" s="14">
        <f>H27-H12-H13</f>
        <v/>
      </c>
      <c r="I28" s="14">
        <f>I27-I12-I13</f>
        <v/>
      </c>
      <c r="J28" s="14">
        <f>J27-J12-J13</f>
        <v/>
      </c>
      <c r="K28" s="14">
        <f>K27-K12-K13</f>
        <v/>
      </c>
      <c r="L28" s="14">
        <f>L27-L12-L13</f>
        <v/>
      </c>
      <c r="M28" s="14">
        <f>M27-M12-M13</f>
        <v/>
      </c>
      <c r="N28" s="14">
        <f>SUM(B28:M28)</f>
        <v/>
      </c>
    </row>
    <row r="29">
      <c r="A29" s="15" t="inlineStr">
        <is>
          <t>Closing cash</t>
        </is>
      </c>
      <c r="B29" s="16">
        <f>B6+B27</f>
        <v/>
      </c>
      <c r="C29" s="16">
        <f>C6+C27</f>
        <v/>
      </c>
      <c r="D29" s="16">
        <f>D6+D27</f>
        <v/>
      </c>
      <c r="E29" s="16">
        <f>E6+E27</f>
        <v/>
      </c>
      <c r="F29" s="16">
        <f>F6+F27</f>
        <v/>
      </c>
      <c r="G29" s="16">
        <f>G6+G27</f>
        <v/>
      </c>
      <c r="H29" s="16">
        <f>H6+H27</f>
        <v/>
      </c>
      <c r="I29" s="16">
        <f>I6+I27</f>
        <v/>
      </c>
      <c r="J29" s="16">
        <f>J6+J27</f>
        <v/>
      </c>
      <c r="K29" s="16">
        <f>K6+K27</f>
        <v/>
      </c>
      <c r="L29" s="16">
        <f>L6+L27</f>
        <v/>
      </c>
      <c r="M29" s="16">
        <f>M6+M27</f>
        <v/>
      </c>
      <c r="N29" s="16">
        <f>M29</f>
        <v/>
      </c>
    </row>
    <row r="30">
      <c r="A30" t="inlineStr">
        <is>
          <t>Status</t>
        </is>
      </c>
      <c r="B30" s="14">
        <f>IF(B29&lt;0,"Below zero",IF(B29&lt;Inputs!$B$7,"Below minimum","OK"))</f>
        <v/>
      </c>
      <c r="C30" s="14">
        <f>IF(C29&lt;0,"Below zero",IF(C29&lt;Inputs!$B$7,"Below minimum","OK"))</f>
        <v/>
      </c>
      <c r="D30" s="14">
        <f>IF(D29&lt;0,"Below zero",IF(D29&lt;Inputs!$B$7,"Below minimum","OK"))</f>
        <v/>
      </c>
      <c r="E30" s="14">
        <f>IF(E29&lt;0,"Below zero",IF(E29&lt;Inputs!$B$7,"Below minimum","OK"))</f>
        <v/>
      </c>
      <c r="F30" s="14">
        <f>IF(F29&lt;0,"Below zero",IF(F29&lt;Inputs!$B$7,"Below minimum","OK"))</f>
        <v/>
      </c>
      <c r="G30" s="14">
        <f>IF(G29&lt;0,"Below zero",IF(G29&lt;Inputs!$B$7,"Below minimum","OK"))</f>
        <v/>
      </c>
      <c r="H30" s="14">
        <f>IF(H29&lt;0,"Below zero",IF(H29&lt;Inputs!$B$7,"Below minimum","OK"))</f>
        <v/>
      </c>
      <c r="I30" s="14">
        <f>IF(I29&lt;0,"Below zero",IF(I29&lt;Inputs!$B$7,"Below minimum","OK"))</f>
        <v/>
      </c>
      <c r="J30" s="14">
        <f>IF(J29&lt;0,"Below zero",IF(J29&lt;Inputs!$B$7,"Below minimum","OK"))</f>
        <v/>
      </c>
      <c r="K30" s="14">
        <f>IF(K29&lt;0,"Below zero",IF(K29&lt;Inputs!$B$7,"Below minimum","OK"))</f>
        <v/>
      </c>
      <c r="L30" s="14">
        <f>IF(L29&lt;0,"Below zero",IF(L29&lt;Inputs!$B$7,"Below minimum","OK"))</f>
        <v/>
      </c>
      <c r="M30" s="14">
        <f>IF(M29&lt;0,"Below zero",IF(M29&lt;Inputs!$B$7,"Below minimum","OK"))</f>
        <v/>
      </c>
    </row>
    <row r="31">
      <c r="A31" s="3" t="inlineStr">
        <is>
          <t>Cash vs P&amp;L</t>
        </is>
      </c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4" t="n"/>
    </row>
    <row r="32">
      <c r="A32" t="inlineStr">
        <is>
          <t>Revenue (P&amp;L)</t>
        </is>
      </c>
      <c r="B32" s="14">
        <f>INDEX(Workings!$B$6:$R$6,1,B$4+5)+SUMPRODUCT(Inputs!$B$36:$B$45/12*(Inputs!$C$36:$C$45&lt;=B$4)*(Inputs!$C$36:$C$45+12&gt;B$4))</f>
        <v/>
      </c>
      <c r="C32" s="14">
        <f>INDEX(Workings!$B$6:$R$6,1,C$4+5)+SUMPRODUCT(Inputs!$B$36:$B$45/12*(Inputs!$C$36:$C$45&lt;=C$4)*(Inputs!$C$36:$C$45+12&gt;C$4))</f>
        <v/>
      </c>
      <c r="D32" s="14">
        <f>INDEX(Workings!$B$6:$R$6,1,D$4+5)+SUMPRODUCT(Inputs!$B$36:$B$45/12*(Inputs!$C$36:$C$45&lt;=D$4)*(Inputs!$C$36:$C$45+12&gt;D$4))</f>
        <v/>
      </c>
      <c r="E32" s="14">
        <f>INDEX(Workings!$B$6:$R$6,1,E$4+5)+SUMPRODUCT(Inputs!$B$36:$B$45/12*(Inputs!$C$36:$C$45&lt;=E$4)*(Inputs!$C$36:$C$45+12&gt;E$4))</f>
        <v/>
      </c>
      <c r="F32" s="14">
        <f>INDEX(Workings!$B$6:$R$6,1,F$4+5)+SUMPRODUCT(Inputs!$B$36:$B$45/12*(Inputs!$C$36:$C$45&lt;=F$4)*(Inputs!$C$36:$C$45+12&gt;F$4))</f>
        <v/>
      </c>
      <c r="G32" s="14">
        <f>INDEX(Workings!$B$6:$R$6,1,G$4+5)+SUMPRODUCT(Inputs!$B$36:$B$45/12*(Inputs!$C$36:$C$45&lt;=G$4)*(Inputs!$C$36:$C$45+12&gt;G$4))</f>
        <v/>
      </c>
      <c r="H32" s="14">
        <f>INDEX(Workings!$B$6:$R$6,1,H$4+5)+SUMPRODUCT(Inputs!$B$36:$B$45/12*(Inputs!$C$36:$C$45&lt;=H$4)*(Inputs!$C$36:$C$45+12&gt;H$4))</f>
        <v/>
      </c>
      <c r="I32" s="14">
        <f>INDEX(Workings!$B$6:$R$6,1,I$4+5)+SUMPRODUCT(Inputs!$B$36:$B$45/12*(Inputs!$C$36:$C$45&lt;=I$4)*(Inputs!$C$36:$C$45+12&gt;I$4))</f>
        <v/>
      </c>
      <c r="J32" s="14">
        <f>INDEX(Workings!$B$6:$R$6,1,J$4+5)+SUMPRODUCT(Inputs!$B$36:$B$45/12*(Inputs!$C$36:$C$45&lt;=J$4)*(Inputs!$C$36:$C$45+12&gt;J$4))</f>
        <v/>
      </c>
      <c r="K32" s="14">
        <f>INDEX(Workings!$B$6:$R$6,1,K$4+5)+SUMPRODUCT(Inputs!$B$36:$B$45/12*(Inputs!$C$36:$C$45&lt;=K$4)*(Inputs!$C$36:$C$45+12&gt;K$4))</f>
        <v/>
      </c>
      <c r="L32" s="14">
        <f>INDEX(Workings!$B$6:$R$6,1,L$4+5)+SUMPRODUCT(Inputs!$B$36:$B$45/12*(Inputs!$C$36:$C$45&lt;=L$4)*(Inputs!$C$36:$C$45+12&gt;L$4))</f>
        <v/>
      </c>
      <c r="M32" s="14">
        <f>INDEX(Workings!$B$6:$R$6,1,M$4+5)+SUMPRODUCT(Inputs!$B$36:$B$45/12*(Inputs!$C$36:$C$45&lt;=M$4)*(Inputs!$C$36:$C$45+12&gt;M$4))</f>
        <v/>
      </c>
      <c r="N32" s="14">
        <f>SUM(B32:M32)</f>
        <v/>
      </c>
    </row>
    <row r="33">
      <c r="A33" t="inlineStr">
        <is>
          <t>Cash collected from customers</t>
        </is>
      </c>
      <c r="B33" s="14">
        <f>B8+B9+B10</f>
        <v/>
      </c>
      <c r="C33" s="14">
        <f>C8+C9+C10</f>
        <v/>
      </c>
      <c r="D33" s="14">
        <f>D8+D9+D10</f>
        <v/>
      </c>
      <c r="E33" s="14">
        <f>E8+E9+E10</f>
        <v/>
      </c>
      <c r="F33" s="14">
        <f>F8+F9+F10</f>
        <v/>
      </c>
      <c r="G33" s="14">
        <f>G8+G9+G10</f>
        <v/>
      </c>
      <c r="H33" s="14">
        <f>H8+H9+H10</f>
        <v/>
      </c>
      <c r="I33" s="14">
        <f>I8+I9+I10</f>
        <v/>
      </c>
      <c r="J33" s="14">
        <f>J8+J9+J10</f>
        <v/>
      </c>
      <c r="K33" s="14">
        <f>K8+K9+K10</f>
        <v/>
      </c>
      <c r="L33" s="14">
        <f>L8+L9+L10</f>
        <v/>
      </c>
      <c r="M33" s="14">
        <f>M8+M9+M10</f>
        <v/>
      </c>
      <c r="N33" s="14">
        <f>SUM(B33:M33)</f>
        <v/>
      </c>
    </row>
    <row r="34">
      <c r="A34" t="inlineStr">
        <is>
          <t>Customer cash minus revenue</t>
        </is>
      </c>
      <c r="B34" s="14">
        <f>B33-B32</f>
        <v/>
      </c>
      <c r="C34" s="14">
        <f>C33-C32</f>
        <v/>
      </c>
      <c r="D34" s="14">
        <f>D33-D32</f>
        <v/>
      </c>
      <c r="E34" s="14">
        <f>E33-E32</f>
        <v/>
      </c>
      <c r="F34" s="14">
        <f>F33-F32</f>
        <v/>
      </c>
      <c r="G34" s="14">
        <f>G33-G32</f>
        <v/>
      </c>
      <c r="H34" s="14">
        <f>H33-H32</f>
        <v/>
      </c>
      <c r="I34" s="14">
        <f>I33-I32</f>
        <v/>
      </c>
      <c r="J34" s="14">
        <f>J33-J32</f>
        <v/>
      </c>
      <c r="K34" s="14">
        <f>K33-K32</f>
        <v/>
      </c>
      <c r="L34" s="14">
        <f>L33-L32</f>
        <v/>
      </c>
      <c r="M34" s="14">
        <f>M33-M32</f>
        <v/>
      </c>
      <c r="N34" s="14">
        <f>SUM(B34:M34)</f>
        <v/>
      </c>
    </row>
    <row r="35">
      <c r="A35" t="inlineStr">
        <is>
          <t>Deferred revenue, month end</t>
        </is>
      </c>
      <c r="B35" s="14">
        <f>INDEX(Workings!$B$8:$R$8,1,B$4+5)-(B32-INDEX(Workings!$B$6:$R$6,1,B$4+5))</f>
        <v/>
      </c>
      <c r="C35" s="14">
        <f>B35+INDEX(Workings!$B$8:$R$8,1,C$4+5)-(C32-INDEX(Workings!$B$6:$R$6,1,C$4+5))</f>
        <v/>
      </c>
      <c r="D35" s="14">
        <f>C35+INDEX(Workings!$B$8:$R$8,1,D$4+5)-(D32-INDEX(Workings!$B$6:$R$6,1,D$4+5))</f>
        <v/>
      </c>
      <c r="E35" s="14">
        <f>D35+INDEX(Workings!$B$8:$R$8,1,E$4+5)-(E32-INDEX(Workings!$B$6:$R$6,1,E$4+5))</f>
        <v/>
      </c>
      <c r="F35" s="14">
        <f>E35+INDEX(Workings!$B$8:$R$8,1,F$4+5)-(F32-INDEX(Workings!$B$6:$R$6,1,F$4+5))</f>
        <v/>
      </c>
      <c r="G35" s="14">
        <f>F35+INDEX(Workings!$B$8:$R$8,1,G$4+5)-(G32-INDEX(Workings!$B$6:$R$6,1,G$4+5))</f>
        <v/>
      </c>
      <c r="H35" s="14">
        <f>G35+INDEX(Workings!$B$8:$R$8,1,H$4+5)-(H32-INDEX(Workings!$B$6:$R$6,1,H$4+5))</f>
        <v/>
      </c>
      <c r="I35" s="14">
        <f>H35+INDEX(Workings!$B$8:$R$8,1,I$4+5)-(I32-INDEX(Workings!$B$6:$R$6,1,I$4+5))</f>
        <v/>
      </c>
      <c r="J35" s="14">
        <f>I35+INDEX(Workings!$B$8:$R$8,1,J$4+5)-(J32-INDEX(Workings!$B$6:$R$6,1,J$4+5))</f>
        <v/>
      </c>
      <c r="K35" s="14">
        <f>J35+INDEX(Workings!$B$8:$R$8,1,K$4+5)-(K32-INDEX(Workings!$B$6:$R$6,1,K$4+5))</f>
        <v/>
      </c>
      <c r="L35" s="14">
        <f>K35+INDEX(Workings!$B$8:$R$8,1,L$4+5)-(L32-INDEX(Workings!$B$6:$R$6,1,L$4+5))</f>
        <v/>
      </c>
      <c r="M35" s="14">
        <f>L35+INDEX(Workings!$B$8:$R$8,1,M$4+5)-(M32-INDEX(Workings!$B$6:$R$6,1,M$4+5))</f>
        <v/>
      </c>
    </row>
    <row r="36">
      <c r="A36" t="inlineStr">
        <is>
          <t>Receivables, month end</t>
        </is>
      </c>
      <c r="B36" s="14">
        <f>$B$45+INDEX(Workings!$B$6:$R$6,1,B$4+5)+INDEX(Workings!$B$8:$R$8,1,B$4+5)-B33</f>
        <v/>
      </c>
      <c r="C36" s="14">
        <f>B36+INDEX(Workings!$B$6:$R$6,1,C$4+5)+INDEX(Workings!$B$8:$R$8,1,C$4+5)-C33</f>
        <v/>
      </c>
      <c r="D36" s="14">
        <f>C36+INDEX(Workings!$B$6:$R$6,1,D$4+5)+INDEX(Workings!$B$8:$R$8,1,D$4+5)-D33</f>
        <v/>
      </c>
      <c r="E36" s="14">
        <f>D36+INDEX(Workings!$B$6:$R$6,1,E$4+5)+INDEX(Workings!$B$8:$R$8,1,E$4+5)-E33</f>
        <v/>
      </c>
      <c r="F36" s="14">
        <f>E36+INDEX(Workings!$B$6:$R$6,1,F$4+5)+INDEX(Workings!$B$8:$R$8,1,F$4+5)-F33</f>
        <v/>
      </c>
      <c r="G36" s="14">
        <f>F36+INDEX(Workings!$B$6:$R$6,1,G$4+5)+INDEX(Workings!$B$8:$R$8,1,G$4+5)-G33</f>
        <v/>
      </c>
      <c r="H36" s="14">
        <f>G36+INDEX(Workings!$B$6:$R$6,1,H$4+5)+INDEX(Workings!$B$8:$R$8,1,H$4+5)-H33</f>
        <v/>
      </c>
      <c r="I36" s="14">
        <f>H36+INDEX(Workings!$B$6:$R$6,1,I$4+5)+INDEX(Workings!$B$8:$R$8,1,I$4+5)-I33</f>
        <v/>
      </c>
      <c r="J36" s="14">
        <f>I36+INDEX(Workings!$B$6:$R$6,1,J$4+5)+INDEX(Workings!$B$8:$R$8,1,J$4+5)-J33</f>
        <v/>
      </c>
      <c r="K36" s="14">
        <f>J36+INDEX(Workings!$B$6:$R$6,1,K$4+5)+INDEX(Workings!$B$8:$R$8,1,K$4+5)-K33</f>
        <v/>
      </c>
      <c r="L36" s="14">
        <f>K36+INDEX(Workings!$B$6:$R$6,1,L$4+5)+INDEX(Workings!$B$8:$R$8,1,L$4+5)-L33</f>
        <v/>
      </c>
      <c r="M36" s="14">
        <f>L36+INDEX(Workings!$B$6:$R$6,1,M$4+5)+INDEX(Workings!$B$8:$R$8,1,M$4+5)-M33</f>
        <v/>
      </c>
    </row>
    <row r="38">
      <c r="A38" s="3" t="inlineStr">
        <is>
          <t>Summary</t>
        </is>
      </c>
      <c r="B38" s="4" t="n"/>
      <c r="C38" s="4" t="n"/>
      <c r="D38" s="4" t="n"/>
    </row>
    <row r="39">
      <c r="A39" t="inlineStr">
        <is>
          <t>Lowest month-end cash</t>
        </is>
      </c>
      <c r="B39" s="14">
        <f>MIN($B$29:$M$29)</f>
        <v/>
      </c>
    </row>
    <row r="40">
      <c r="A40" t="inlineStr">
        <is>
          <t>Lowest month</t>
        </is>
      </c>
      <c r="B40" s="13">
        <f>INDEX($B$5:$M$5,1,MATCH(MIN($B$29:$M$29),$B$29:$M$29,0))</f>
        <v/>
      </c>
    </row>
    <row r="41">
      <c r="A41" t="inlineStr">
        <is>
          <t>Cash at end of month 12</t>
        </is>
      </c>
      <c r="B41" s="14">
        <f>M29</f>
        <v/>
      </c>
    </row>
    <row r="42">
      <c r="A42" t="inlineStr">
        <is>
          <t>Months below minimum</t>
        </is>
      </c>
      <c r="B42" s="17">
        <f>COUNTIF($B$29:$M$29,"&lt;"&amp;Inputs!$B$7)</f>
        <v/>
      </c>
    </row>
    <row r="43">
      <c r="A43" t="inlineStr">
        <is>
          <t>Months below zero</t>
        </is>
      </c>
      <c r="B43" s="17">
        <f>COUNTIF($B$29:$M$29,"&lt;0")</f>
        <v/>
      </c>
    </row>
    <row r="44">
      <c r="A44" t="inlineStr">
        <is>
          <t>Operating cash burn, average per month</t>
        </is>
      </c>
      <c r="B44" s="14">
        <f>-N28/12</f>
        <v/>
      </c>
    </row>
    <row r="45">
      <c r="A45" t="inlineStr">
        <is>
          <t>Receivables carried in (invoices billed before month 1)</t>
        </is>
      </c>
      <c r="B45" s="14">
        <f>SUMPRODUCT(Workings!$B$7:$F$7*((1-Inputs!$B$29)*(Workings!$B$5:$F$5+Inputs!$B$28&gt;=1)+Inputs!$B$29*(Workings!$B$5:$F$5+Inputs!$B$28+1&gt;=1)))</f>
        <v/>
      </c>
    </row>
    <row r="46">
      <c r="A46" t="inlineStr">
        <is>
          <t>Annual invoice cash collected after month 12</t>
        </is>
      </c>
      <c r="B46" s="14">
        <f>SUMPRODUCT(Inputs!$B$36:$B$45*((1-Inputs!$B$29)*(Inputs!$C$36:$C$45+Inputs!$B$28&gt;12)+Inputs!$B$29*(Inputs!$C$36:$C$45+Inputs!$B$28+1&gt;12)))</f>
        <v/>
      </c>
    </row>
    <row r="48">
      <c r="A48" s="2" t="inlineStr">
        <is>
          <t>Customer cash minus revenue = change in deferred revenue minus change in receivables. Deferred revenue counts only the annual invoices in this forecast.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</cols>
  <sheetData>
    <row r="1">
      <c r="A1" s="1" t="inlineStr">
        <is>
          <t>Workings: amounts by the month they are billed or incurred</t>
        </is>
      </c>
    </row>
    <row r="2">
      <c r="A2" s="2" t="inlineStr">
        <is>
          <t>Months before month 1 are assumed equal to month 1, so the invoices and bills you carry in are paid in the first months.</t>
        </is>
      </c>
    </row>
    <row r="4">
      <c r="A4" s="11" t="inlineStr">
        <is>
          <t>Month</t>
        </is>
      </c>
      <c r="B4" s="11" t="inlineStr">
        <is>
          <t>-4</t>
        </is>
      </c>
      <c r="C4" s="11" t="inlineStr">
        <is>
          <t>-3</t>
        </is>
      </c>
      <c r="D4" s="11" t="inlineStr">
        <is>
          <t>-2</t>
        </is>
      </c>
      <c r="E4" s="11" t="inlineStr">
        <is>
          <t>-1</t>
        </is>
      </c>
      <c r="F4" s="11" t="inlineStr">
        <is>
          <t>0</t>
        </is>
      </c>
      <c r="G4" s="11" t="inlineStr">
        <is>
          <t>1</t>
        </is>
      </c>
      <c r="H4" s="11" t="inlineStr">
        <is>
          <t>2</t>
        </is>
      </c>
      <c r="I4" s="11" t="inlineStr">
        <is>
          <t>3</t>
        </is>
      </c>
      <c r="J4" s="11" t="inlineStr">
        <is>
          <t>4</t>
        </is>
      </c>
      <c r="K4" s="11" t="inlineStr">
        <is>
          <t>5</t>
        </is>
      </c>
      <c r="L4" s="11" t="inlineStr">
        <is>
          <t>6</t>
        </is>
      </c>
      <c r="M4" s="11" t="inlineStr">
        <is>
          <t>7</t>
        </is>
      </c>
      <c r="N4" s="11" t="inlineStr">
        <is>
          <t>8</t>
        </is>
      </c>
      <c r="O4" s="11" t="inlineStr">
        <is>
          <t>9</t>
        </is>
      </c>
      <c r="P4" s="11" t="inlineStr">
        <is>
          <t>10</t>
        </is>
      </c>
      <c r="Q4" s="11" t="inlineStr">
        <is>
          <t>11</t>
        </is>
      </c>
      <c r="R4" s="11" t="inlineStr">
        <is>
          <t>12</t>
        </is>
      </c>
    </row>
    <row r="5">
      <c r="A5" t="inlineStr">
        <is>
          <t>Month number</t>
        </is>
      </c>
      <c r="B5" t="n">
        <v>-4</v>
      </c>
      <c r="C5" t="n">
        <v>-3</v>
      </c>
      <c r="D5" t="n">
        <v>-2</v>
      </c>
      <c r="E5" t="n">
        <v>-1</v>
      </c>
      <c r="F5" t="n">
        <v>0</v>
      </c>
      <c r="G5" t="n">
        <v>1</v>
      </c>
      <c r="H5" t="n">
        <v>2</v>
      </c>
      <c r="I5" t="n">
        <v>3</v>
      </c>
      <c r="J5" t="n">
        <v>4</v>
      </c>
      <c r="K5" t="n">
        <v>5</v>
      </c>
      <c r="L5" t="n">
        <v>6</v>
      </c>
      <c r="M5" t="n">
        <v>7</v>
      </c>
      <c r="N5" t="n">
        <v>8</v>
      </c>
      <c r="O5" t="n">
        <v>9</v>
      </c>
      <c r="P5" t="n">
        <v>10</v>
      </c>
      <c r="Q5" t="n">
        <v>11</v>
      </c>
      <c r="R5" t="n">
        <v>12</v>
      </c>
    </row>
    <row r="6">
      <c r="A6" t="inlineStr">
        <is>
          <t>Monthly plans billed</t>
        </is>
      </c>
      <c r="B6" s="14">
        <f>Inputs!$B$8*IF(B5&gt;=1,(1+Inputs!$B$9)^(B5-1),1)</f>
        <v/>
      </c>
      <c r="C6" s="14">
        <f>Inputs!$B$8*IF(C5&gt;=1,(1+Inputs!$B$9)^(C5-1),1)</f>
        <v/>
      </c>
      <c r="D6" s="14">
        <f>Inputs!$B$8*IF(D5&gt;=1,(1+Inputs!$B$9)^(D5-1),1)</f>
        <v/>
      </c>
      <c r="E6" s="14">
        <f>Inputs!$B$8*IF(E5&gt;=1,(1+Inputs!$B$9)^(E5-1),1)</f>
        <v/>
      </c>
      <c r="F6" s="14">
        <f>Inputs!$B$8*IF(F5&gt;=1,(1+Inputs!$B$9)^(F5-1),1)</f>
        <v/>
      </c>
      <c r="G6" s="14">
        <f>Inputs!$B$8*IF(G5&gt;=1,(1+Inputs!$B$9)^(G5-1),1)</f>
        <v/>
      </c>
      <c r="H6" s="14">
        <f>Inputs!$B$8*IF(H5&gt;=1,(1+Inputs!$B$9)^(H5-1),1)</f>
        <v/>
      </c>
      <c r="I6" s="14">
        <f>Inputs!$B$8*IF(I5&gt;=1,(1+Inputs!$B$9)^(I5-1),1)</f>
        <v/>
      </c>
      <c r="J6" s="14">
        <f>Inputs!$B$8*IF(J5&gt;=1,(1+Inputs!$B$9)^(J5-1),1)</f>
        <v/>
      </c>
      <c r="K6" s="14">
        <f>Inputs!$B$8*IF(K5&gt;=1,(1+Inputs!$B$9)^(K5-1),1)</f>
        <v/>
      </c>
      <c r="L6" s="14">
        <f>Inputs!$B$8*IF(L5&gt;=1,(1+Inputs!$B$9)^(L5-1),1)</f>
        <v/>
      </c>
      <c r="M6" s="14">
        <f>Inputs!$B$8*IF(M5&gt;=1,(1+Inputs!$B$9)^(M5-1),1)</f>
        <v/>
      </c>
      <c r="N6" s="14">
        <f>Inputs!$B$8*IF(N5&gt;=1,(1+Inputs!$B$9)^(N5-1),1)</f>
        <v/>
      </c>
      <c r="O6" s="14">
        <f>Inputs!$B$8*IF(O5&gt;=1,(1+Inputs!$B$9)^(O5-1),1)</f>
        <v/>
      </c>
      <c r="P6" s="14">
        <f>Inputs!$B$8*IF(P5&gt;=1,(1+Inputs!$B$9)^(P5-1),1)</f>
        <v/>
      </c>
      <c r="Q6" s="14">
        <f>Inputs!$B$8*IF(Q5&gt;=1,(1+Inputs!$B$9)^(Q5-1),1)</f>
        <v/>
      </c>
      <c r="R6" s="14">
        <f>Inputs!$B$8*IF(R5&gt;=1,(1+Inputs!$B$9)^(R5-1),1)</f>
        <v/>
      </c>
    </row>
    <row r="7">
      <c r="A7" t="inlineStr">
        <is>
          <t>Of which invoiced</t>
        </is>
      </c>
      <c r="B7" s="14">
        <f>B6*(1-MIN(1,MAX(0,Inputs!$B$10)))</f>
        <v/>
      </c>
      <c r="C7" s="14">
        <f>C6*(1-MIN(1,MAX(0,Inputs!$B$10)))</f>
        <v/>
      </c>
      <c r="D7" s="14">
        <f>D6*(1-MIN(1,MAX(0,Inputs!$B$10)))</f>
        <v/>
      </c>
      <c r="E7" s="14">
        <f>E6*(1-MIN(1,MAX(0,Inputs!$B$10)))</f>
        <v/>
      </c>
      <c r="F7" s="14">
        <f>F6*(1-MIN(1,MAX(0,Inputs!$B$10)))</f>
        <v/>
      </c>
      <c r="G7" s="14">
        <f>G6*(1-MIN(1,MAX(0,Inputs!$B$10)))</f>
        <v/>
      </c>
      <c r="H7" s="14">
        <f>H6*(1-MIN(1,MAX(0,Inputs!$B$10)))</f>
        <v/>
      </c>
      <c r="I7" s="14">
        <f>I6*(1-MIN(1,MAX(0,Inputs!$B$10)))</f>
        <v/>
      </c>
      <c r="J7" s="14">
        <f>J6*(1-MIN(1,MAX(0,Inputs!$B$10)))</f>
        <v/>
      </c>
      <c r="K7" s="14">
        <f>K6*(1-MIN(1,MAX(0,Inputs!$B$10)))</f>
        <v/>
      </c>
      <c r="L7" s="14">
        <f>L6*(1-MIN(1,MAX(0,Inputs!$B$10)))</f>
        <v/>
      </c>
      <c r="M7" s="14">
        <f>M6*(1-MIN(1,MAX(0,Inputs!$B$10)))</f>
        <v/>
      </c>
      <c r="N7" s="14">
        <f>N6*(1-MIN(1,MAX(0,Inputs!$B$10)))</f>
        <v/>
      </c>
      <c r="O7" s="14">
        <f>O6*(1-MIN(1,MAX(0,Inputs!$B$10)))</f>
        <v/>
      </c>
      <c r="P7" s="14">
        <f>P6*(1-MIN(1,MAX(0,Inputs!$B$10)))</f>
        <v/>
      </c>
      <c r="Q7" s="14">
        <f>Q6*(1-MIN(1,MAX(0,Inputs!$B$10)))</f>
        <v/>
      </c>
      <c r="R7" s="14">
        <f>R6*(1-MIN(1,MAX(0,Inputs!$B$10)))</f>
        <v/>
      </c>
    </row>
    <row r="8">
      <c r="A8" t="inlineStr">
        <is>
          <t>Annual invoices issued</t>
        </is>
      </c>
      <c r="B8" s="14">
        <f>IF(B5&gt;=1,SUMIF(Inputs!$C$36:$C$45,B5,Inputs!$B$36:$B$45),0)</f>
        <v/>
      </c>
      <c r="C8" s="14">
        <f>IF(C5&gt;=1,SUMIF(Inputs!$C$36:$C$45,C5,Inputs!$B$36:$B$45),0)</f>
        <v/>
      </c>
      <c r="D8" s="14">
        <f>IF(D5&gt;=1,SUMIF(Inputs!$C$36:$C$45,D5,Inputs!$B$36:$B$45),0)</f>
        <v/>
      </c>
      <c r="E8" s="14">
        <f>IF(E5&gt;=1,SUMIF(Inputs!$C$36:$C$45,E5,Inputs!$B$36:$B$45),0)</f>
        <v/>
      </c>
      <c r="F8" s="14">
        <f>IF(F5&gt;=1,SUMIF(Inputs!$C$36:$C$45,F5,Inputs!$B$36:$B$45),0)</f>
        <v/>
      </c>
      <c r="G8" s="14">
        <f>IF(G5&gt;=1,SUMIF(Inputs!$C$36:$C$45,G5,Inputs!$B$36:$B$45),0)</f>
        <v/>
      </c>
      <c r="H8" s="14">
        <f>IF(H5&gt;=1,SUMIF(Inputs!$C$36:$C$45,H5,Inputs!$B$36:$B$45),0)</f>
        <v/>
      </c>
      <c r="I8" s="14">
        <f>IF(I5&gt;=1,SUMIF(Inputs!$C$36:$C$45,I5,Inputs!$B$36:$B$45),0)</f>
        <v/>
      </c>
      <c r="J8" s="14">
        <f>IF(J5&gt;=1,SUMIF(Inputs!$C$36:$C$45,J5,Inputs!$B$36:$B$45),0)</f>
        <v/>
      </c>
      <c r="K8" s="14">
        <f>IF(K5&gt;=1,SUMIF(Inputs!$C$36:$C$45,K5,Inputs!$B$36:$B$45),0)</f>
        <v/>
      </c>
      <c r="L8" s="14">
        <f>IF(L5&gt;=1,SUMIF(Inputs!$C$36:$C$45,L5,Inputs!$B$36:$B$45),0)</f>
        <v/>
      </c>
      <c r="M8" s="14">
        <f>IF(M5&gt;=1,SUMIF(Inputs!$C$36:$C$45,M5,Inputs!$B$36:$B$45),0)</f>
        <v/>
      </c>
      <c r="N8" s="14">
        <f>IF(N5&gt;=1,SUMIF(Inputs!$C$36:$C$45,N5,Inputs!$B$36:$B$45),0)</f>
        <v/>
      </c>
      <c r="O8" s="14">
        <f>IF(O5&gt;=1,SUMIF(Inputs!$C$36:$C$45,O5,Inputs!$B$36:$B$45),0)</f>
        <v/>
      </c>
      <c r="P8" s="14">
        <f>IF(P5&gt;=1,SUMIF(Inputs!$C$36:$C$45,P5,Inputs!$B$36:$B$45),0)</f>
        <v/>
      </c>
      <c r="Q8" s="14">
        <f>IF(Q5&gt;=1,SUMIF(Inputs!$C$36:$C$45,Q5,Inputs!$B$36:$B$45),0)</f>
        <v/>
      </c>
      <c r="R8" s="14">
        <f>IF(R5&gt;=1,SUMIF(Inputs!$C$36:$C$45,R5,Inputs!$B$36:$B$45),0)</f>
        <v/>
      </c>
    </row>
    <row r="9">
      <c r="A9" t="inlineStr">
        <is>
          <t>Vendor bills incurred</t>
        </is>
      </c>
      <c r="B9" s="14">
        <f>Inputs!$B$22</f>
        <v/>
      </c>
      <c r="C9" s="14">
        <f>Inputs!$B$22</f>
        <v/>
      </c>
      <c r="D9" s="14">
        <f>Inputs!$B$22</f>
        <v/>
      </c>
      <c r="E9" s="14">
        <f>Inputs!$B$22</f>
        <v/>
      </c>
      <c r="F9" s="14">
        <f>Inputs!$B$22</f>
        <v/>
      </c>
      <c r="G9" s="14">
        <f>Inputs!$B$22</f>
        <v/>
      </c>
      <c r="H9" s="14">
        <f>Inputs!$B$22</f>
        <v/>
      </c>
      <c r="I9" s="14">
        <f>Inputs!$B$22</f>
        <v/>
      </c>
      <c r="J9" s="14">
        <f>Inputs!$B$22</f>
        <v/>
      </c>
      <c r="K9" s="14">
        <f>Inputs!$B$22</f>
        <v/>
      </c>
      <c r="L9" s="14">
        <f>Inputs!$B$22</f>
        <v/>
      </c>
      <c r="M9" s="14">
        <f>Inputs!$B$22</f>
        <v/>
      </c>
      <c r="N9" s="14">
        <f>Inputs!$B$22</f>
        <v/>
      </c>
      <c r="O9" s="14">
        <f>Inputs!$B$22</f>
        <v/>
      </c>
      <c r="P9" s="14">
        <f>Inputs!$B$22</f>
        <v/>
      </c>
      <c r="Q9" s="14">
        <f>Inputs!$B$22</f>
        <v/>
      </c>
      <c r="R9" s="14">
        <f>Inputs!$B$22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8" t="inlineStr">
        <is>
          <t>Free template by Adlega</t>
        </is>
      </c>
    </row>
    <row r="2">
      <c r="A2" s="19" t="inlineStr">
        <is>
          <t>Live 12-month cash flow forecast: https://adlega.com/blog/tools/cash-flow-forecast/</t>
        </is>
      </c>
    </row>
    <row r="3">
      <c r="A3" s="19" t="inlineStr">
        <is>
          <t>Version: October 2026</t>
        </is>
      </c>
    </row>
    <row r="4">
      <c r="A4" s="19" t="inlineStr"/>
    </row>
    <row r="5">
      <c r="A5" s="19" t="inlineStr">
        <is>
          <t>This template is a planning aid, not advice. It is not tax, legal, accounting or investment advice; check the numbers with your own advisers before you act on them.</t>
        </is>
      </c>
    </row>
    <row r="6">
      <c r="A6" s="19" t="inlineStr">
        <is>
          <t>Blue cells on a light yellow background are inputs (Inputs sheet). Every other number is a live formula that mirrors the web calculator. All default inputs are illustrative.</t>
        </is>
      </c>
    </row>
    <row r="7">
      <c r="A7" s="19" t="inlineStr"/>
    </row>
    <row r="8">
      <c r="A8" s="19" t="inlineStr">
        <is>
          <t>Direct method: every line is cash received or paid in the month it happens.</t>
        </is>
      </c>
    </row>
    <row r="9">
      <c r="A9" s="19" t="inlineStr">
        <is>
          <t>Monthly plans: billed in month m = month-1 billing x (1 + growth)^(m - 1). The card share is collected in the month billed; the invoiced share after the DSO lag.</t>
        </is>
      </c>
    </row>
    <row r="10">
      <c r="A10" s="19" t="inlineStr">
        <is>
          <t>Lags in days move cash by 30-day months: whole = INT(days / 30), and the fraction (days / 30 - whole) is paid one month later still. 45 days = half next month, half the month after. Lags are capped at 120 days.</t>
        </is>
      </c>
    </row>
    <row r="11">
      <c r="A11" s="19" t="inlineStr">
        <is>
          <t>Months before month 1 are assumed equal to month 1, so the receivables and payables you carry in are paid in the first months.</t>
        </is>
      </c>
    </row>
    <row r="12">
      <c r="A12" s="19" t="inlineStr">
        <is>
          <t>Annual invoices are collected after the DSO lag; revenue is the invoice / 12 for 12 months from the invoice month.</t>
        </is>
      </c>
    </row>
    <row r="13">
      <c r="A13" s="19" t="inlineStr">
        <is>
          <t>Payroll = current team + each new hire from the start month; payroll taxes and benefits = percentage x payroll; both paid in the month.</t>
        </is>
      </c>
    </row>
    <row r="14">
      <c r="A14" s="19" t="inlineStr">
        <is>
          <t>Cash vs P&amp;L: customer cash minus revenue = change in deferred revenue minus change in receivables.</t>
        </is>
      </c>
    </row>
    <row r="15">
      <c r="A15" s="19" t="inlineStr"/>
    </row>
    <row r="16">
      <c r="A16" s="19" t="inlineStr">
        <is>
          <t>Pair it with the 13-week cash flow forecast for the next quarter: https://adlega.com/blog/tools/13-week-cash-flow/</t>
        </is>
      </c>
    </row>
    <row r="17">
      <c r="A17" s="19" t="inlineStr">
        <is>
          <t>Adlega is a financial forecasting and planning app for SaaS founders: https://adlega.com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Adlega</dc:creator>
  <dc:title xmlns:dc="http://purl.org/dc/elements/1.1/">12-Month Cash Flow Forecast Template for SaaS</dc:title>
  <dcterms:created xmlns:dcterms="http://purl.org/dc/terms/" xmlns:xsi="http://www.w3.org/2001/XMLSchema-instance" xsi:type="dcterms:W3CDTF">2026-10-22T12:00:00Z</dcterms:created>
  <dcterms:modified xmlns:dcterms="http://purl.org/dc/terms/" xmlns:xsi="http://www.w3.org/2001/XMLSchema-instance" xsi:type="dcterms:W3CDTF">2026-10-22T21:34:21Z</dcterms:modified>
  <cp:lastModifiedBy>Adlega</cp:lastModifiedBy>
</cp:coreProperties>
</file>