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Rate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;-&quot;$&quot;#,##0"/>
    <numFmt numFmtId="165" formatCode="yyyy-mm-dd"/>
    <numFmt numFmtId="166" formatCode="mmm yyyy"/>
    <numFmt numFmtId="167" formatCode="0.0%"/>
    <numFmt numFmtId="168" formatCode="0.00&quot;x&quot;"/>
    <numFmt numFmtId="169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6" fontId="4" fillId="4" borderId="0" pivotButton="0" quotePrefix="0" xfId="0"/>
    <xf numFmtId="164" fontId="3" fillId="0" borderId="0" applyAlignment="1" pivotButton="0" quotePrefix="0" xfId="0">
      <alignment horizontal="right"/>
    </xf>
    <xf numFmtId="164" fontId="4" fillId="4" borderId="0" pivotButton="0" quotePrefix="0" xfId="0"/>
    <xf numFmtId="1" fontId="3" fillId="0" borderId="0" applyAlignment="1" pivotButton="0" quotePrefix="0" xfId="0">
      <alignment horizontal="right"/>
    </xf>
    <xf numFmtId="167" fontId="4" fillId="4" borderId="0" pivotButton="0" quotePrefix="0" xfId="0"/>
    <xf numFmtId="0" fontId="4" fillId="4" borderId="0" pivotButton="0" quotePrefix="0" xfId="0"/>
    <xf numFmtId="169" fontId="3" fillId="0" borderId="0" applyAlignment="1" pivotButton="0" quotePrefix="0" xfId="0">
      <alignment horizontal="right"/>
    </xf>
    <xf numFmtId="10" fontId="4" fillId="4" borderId="0" pivotButton="0" quotePrefix="0" xfId="0"/>
    <xf numFmtId="0" fontId="3" fillId="2" borderId="0" applyAlignment="1" pivotButton="0" quotePrefix="0" xfId="0">
      <alignment vertical="bottom" wrapText="1"/>
    </xf>
    <xf numFmtId="1" fontId="4" fillId="4" borderId="0" pivotButton="0" quotePrefix="0" xfId="0"/>
    <xf numFmtId="164" fontId="0" fillId="0" borderId="0" pivotButton="0" quotePrefix="0" xfId="0"/>
    <xf numFmtId="168" fontId="0" fillId="0" borderId="0" pivotButton="0" quotePrefix="0" xfId="0"/>
    <xf numFmtId="167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1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13" customWidth="1" min="3" max="3"/>
    <col width="11" customWidth="1" min="4" max="4"/>
    <col width="8" customWidth="1" min="5" max="5"/>
    <col width="1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3" customWidth="1" min="15" max="15"/>
    <col width="12" customWidth="1" min="16" max="16"/>
    <col width="10" customWidth="1" min="17" max="17"/>
  </cols>
  <sheetData>
    <row r="1">
      <c r="A1" s="1" t="inlineStr">
        <is>
          <t>SaaS Hiring Plan Template and Fully Loaded Employee Cost</t>
        </is>
      </c>
    </row>
    <row r="2">
      <c r="A2" s="2" t="inlineStr">
        <is>
          <t>Change the blue cells on light yellow. Every other number is a live formula. Live version: https://adlega.com/blog/tools/headcount/</t>
        </is>
      </c>
    </row>
    <row r="4">
      <c r="A4" s="3" t="inlineStr">
        <is>
          <t>Company and cost assumptions</t>
        </is>
      </c>
      <c r="B4" s="4" t="n"/>
      <c r="C4" s="4" t="n"/>
      <c r="D4" s="3" t="inlineStr">
        <is>
          <t>Results</t>
        </is>
      </c>
      <c r="E4" s="4" t="n"/>
      <c r="F4" s="4" t="n"/>
      <c r="G4" s="4" t="n"/>
      <c r="H4" s="4" t="n"/>
    </row>
    <row r="5">
      <c r="A5" t="inlineStr">
        <is>
          <t>Plan starts</t>
        </is>
      </c>
      <c r="B5" s="5" t="n">
        <v>46388</v>
      </c>
      <c r="D5" t="inlineStr">
        <is>
          <t>Fully loaded cost of the employee / yr</t>
        </is>
      </c>
      <c r="F5" s="6">
        <f>N21</f>
        <v/>
      </c>
    </row>
    <row r="6">
      <c r="A6" t="inlineStr">
        <is>
          <t>Cash in the bank</t>
        </is>
      </c>
      <c r="B6" s="7" t="n">
        <v>1500000</v>
      </c>
      <c r="D6" t="inlineStr">
        <is>
          <t>Per month</t>
        </is>
      </c>
      <c r="F6" s="6">
        <f>O21</f>
        <v/>
      </c>
    </row>
    <row r="7">
      <c r="A7" t="inlineStr">
        <is>
          <t>Monthly revenue now</t>
        </is>
      </c>
      <c r="B7" s="7" t="n">
        <v>40000</v>
      </c>
      <c r="D7" t="inlineStr">
        <is>
          <t>Headcount now</t>
        </is>
      </c>
      <c r="F7" s="8">
        <f>C44-D44</f>
        <v/>
      </c>
    </row>
    <row r="8">
      <c r="A8" t="inlineStr">
        <is>
          <t>Revenue growth per month</t>
        </is>
      </c>
      <c r="B8" s="9" t="n">
        <v>0.02</v>
      </c>
      <c r="D8" t="inlineStr">
        <is>
          <t>Headcount at month 24</t>
        </is>
      </c>
      <c r="F8" s="8">
        <f>C67</f>
        <v/>
      </c>
    </row>
    <row r="9">
      <c r="A9" t="inlineStr">
        <is>
          <t>Other monthly costs (non-payroll)</t>
        </is>
      </c>
      <c r="B9" s="7" t="n">
        <v>25000</v>
      </c>
      <c r="D9" t="inlineStr">
        <is>
          <t>Cash at month 24</t>
        </is>
      </c>
      <c r="F9" s="6">
        <f>J67</f>
        <v/>
      </c>
    </row>
    <row r="10">
      <c r="A10" t="inlineStr">
        <is>
          <t>Health benefits (Single / Family / None)</t>
        </is>
      </c>
      <c r="B10" s="10" t="inlineStr">
        <is>
          <t>Single</t>
        </is>
      </c>
      <c r="D10" t="inlineStr">
        <is>
          <t>Runway with the plan (months)</t>
        </is>
      </c>
      <c r="F10" s="11">
        <f>IF(COUNT(K44:K163)=0,"Over 10 years",MIN(K44:K163))</f>
        <v/>
      </c>
    </row>
    <row r="11">
      <c r="A11" t="inlineStr">
        <is>
          <t>401(k) match, % of salary</t>
        </is>
      </c>
      <c r="B11" s="9" t="n">
        <v>0</v>
      </c>
      <c r="D11" t="inlineStr">
        <is>
          <t>Runway with the extra hire (months)</t>
        </is>
      </c>
      <c r="F11" s="11">
        <f>IF(COUNT(P44:P163)=0,"Over 10 years",MIN(P44:P163))</f>
        <v/>
      </c>
    </row>
    <row r="12">
      <c r="A12" t="inlineStr">
        <is>
          <t>Workers' comp per head per year (example)</t>
        </is>
      </c>
      <c r="B12" s="7" t="n">
        <v>429</v>
      </c>
      <c r="D12" t="inlineStr">
        <is>
          <t>Runway lost (months)</t>
        </is>
      </c>
      <c r="F12" s="11">
        <f>IF(AND(ISNUMBER(F10),ISNUMBER(F11)),F10-F11,IF(ISNUMBER(F11),"Hire makes cash run out",0))</f>
        <v/>
      </c>
    </row>
    <row r="13">
      <c r="A13" t="inlineStr">
        <is>
          <t>California FUTA credit reduction</t>
        </is>
      </c>
      <c r="B13" s="9" t="n">
        <v>0.015</v>
      </c>
      <c r="D13" t="inlineStr">
        <is>
          <t>Cash at month 24 with the extra hire</t>
        </is>
      </c>
      <c r="F13" s="6">
        <f>O67</f>
        <v/>
      </c>
    </row>
    <row r="14">
      <c r="A14" t="inlineStr">
        <is>
          <t>Equipment and software per head per month</t>
        </is>
      </c>
      <c r="B14" s="7" t="n">
        <v>0</v>
      </c>
      <c r="D14" t="inlineStr">
        <is>
          <t>New monthly revenue the hire must add (runway-neutral)</t>
        </is>
      </c>
      <c r="F14" s="6">
        <f>O21</f>
        <v/>
      </c>
    </row>
    <row r="15">
      <c r="A15" t="inlineStr">
        <is>
          <t>Recruiting per hire, one-time</t>
        </is>
      </c>
      <c r="B15" s="7" t="n">
        <v>0</v>
      </c>
      <c r="D15" t="inlineStr">
        <is>
          <t>Revenue level that makes it runway-neutral</t>
        </is>
      </c>
      <c r="F15" s="6">
        <f>INDEX(H44:H163,$D$21)+O21</f>
        <v/>
      </c>
    </row>
    <row r="16">
      <c r="A16" t="inlineStr">
        <is>
          <t>Unemployment rate, WA or other state (example)</t>
        </is>
      </c>
      <c r="B16" s="12" t="n">
        <v>0.027</v>
      </c>
      <c r="D16" s="2" t="inlineStr">
        <is>
          <t>Runway = months until cash goes below zero. Runway-neutral = the hire pays for itself in new monthly revenue from its start month (recruiting is extra, once).</t>
        </is>
      </c>
    </row>
    <row r="17">
      <c r="A17" t="inlineStr">
        <is>
          <t>Unemployment wage base, other state (example)</t>
        </is>
      </c>
      <c r="B17" s="7" t="n">
        <v>7000</v>
      </c>
    </row>
    <row r="19">
      <c r="A19" s="3" t="inlineStr">
        <is>
          <t>One employee: fully loaded cost (also the extra hire tested below)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</row>
    <row r="20">
      <c r="A20" s="13" t="inlineStr">
        <is>
          <t>Role</t>
        </is>
      </c>
      <c r="B20" s="13" t="inlineStr">
        <is>
          <t>State code</t>
        </is>
      </c>
      <c r="C20" s="13" t="inlineStr">
        <is>
          <t>Salary / yr</t>
        </is>
      </c>
      <c r="D20" s="13" t="inlineStr">
        <is>
          <t>Start month</t>
        </is>
      </c>
      <c r="E20" s="13" t="inlineStr"/>
      <c r="F20" s="13" t="inlineStr">
        <is>
          <t>Social Security</t>
        </is>
      </c>
      <c r="G20" s="13" t="inlineStr">
        <is>
          <t>Medicare</t>
        </is>
      </c>
      <c r="H20" s="13" t="inlineStr">
        <is>
          <t>FUTA</t>
        </is>
      </c>
      <c r="I20" s="13" t="inlineStr">
        <is>
          <t>State unempl.</t>
        </is>
      </c>
      <c r="J20" s="13" t="inlineStr">
        <is>
          <t>Health</t>
        </is>
      </c>
      <c r="K20" s="13" t="inlineStr">
        <is>
          <t>Workers' comp</t>
        </is>
      </c>
      <c r="L20" s="13" t="inlineStr">
        <is>
          <t>401(k) match</t>
        </is>
      </c>
      <c r="M20" s="13" t="inlineStr">
        <is>
          <t>Equipment</t>
        </is>
      </c>
      <c r="N20" s="13" t="inlineStr">
        <is>
          <t>Loaded / yr</t>
        </is>
      </c>
      <c r="O20" s="13" t="inlineStr">
        <is>
          <t>Loaded / month</t>
        </is>
      </c>
      <c r="P20" s="13" t="inlineStr">
        <is>
          <t>x salary</t>
        </is>
      </c>
    </row>
    <row r="21">
      <c r="A21" s="10" t="inlineStr">
        <is>
          <t>Engineer</t>
        </is>
      </c>
      <c r="B21" s="10" t="inlineStr">
        <is>
          <t>CA</t>
        </is>
      </c>
      <c r="C21" s="7" t="n">
        <v>150000</v>
      </c>
      <c r="D21" s="14" t="n">
        <v>4</v>
      </c>
      <c r="F21" s="15">
        <f>IF(C21="",0,Rates!$B$4*MIN(C21,Rates!$B$5))</f>
        <v/>
      </c>
      <c r="G21" s="15">
        <f>IF(C21="",0,Rates!$B$6*C21)</f>
        <v/>
      </c>
      <c r="H21" s="15">
        <f>IF(C21="",0,(Rates!$B$7+IF(B21="CA",$B$13,0))*MIN(C21,Rates!$B$8))</f>
        <v/>
      </c>
      <c r="I21" s="15">
        <f>IF(C21="",0,IF(IFERROR(INDEX(Rates!$C$13:$C$20,MATCH(B21,Rates!$B$13:$B$20,0)),"")="",$B$16,IFERROR(INDEX(Rates!$C$13:$C$20,MATCH(B21,Rates!$B$13:$B$20,0)),""))*MIN(C21,IF(IFERROR(INDEX(Rates!$D$13:$D$20,MATCH(B21,Rates!$B$13:$B$20,0)),"")="",$B$17,IFERROR(INDEX(Rates!$D$13:$D$20,MATCH(B21,Rates!$B$13:$B$20,0)),""))))</f>
        <v/>
      </c>
      <c r="J21" s="15">
        <f>IF(C21="",0,IF($B$10="Single",Rates!$B$9,IF($B$10="Family",Rates!$B$10,0)))</f>
        <v/>
      </c>
      <c r="K21" s="15">
        <f>IF(C21="",0,$B$12)</f>
        <v/>
      </c>
      <c r="L21" s="15">
        <f>IF(C21="",0,$B$11*C21)</f>
        <v/>
      </c>
      <c r="M21" s="15">
        <f>IF(C21="",0,$B$14*12)</f>
        <v/>
      </c>
      <c r="N21" s="15">
        <f>IF(C21="",0,C21+SUM(F21:M21))</f>
        <v/>
      </c>
      <c r="O21" s="15">
        <f>N21/12</f>
        <v/>
      </c>
      <c r="P21" s="16">
        <f>IF(OR(C21="",C21=0),"",N21/C21)</f>
        <v/>
      </c>
    </row>
    <row r="22">
      <c r="A22" t="inlineStr">
        <is>
          <t>Labor burden (loaded minus salary)</t>
        </is>
      </c>
      <c r="C22" s="15">
        <f>N21-C21</f>
        <v/>
      </c>
      <c r="D22" s="17">
        <f>IF(C21&gt;0,C22/C21,"")</f>
        <v/>
      </c>
    </row>
    <row r="24">
      <c r="A24" s="3" t="inlineStr">
        <is>
          <t>Hiring plan: one line per role (start month 0 = already on the team; 1 to 24 = plan month)</t>
        </is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</row>
    <row r="25">
      <c r="A25" s="13" t="inlineStr">
        <is>
          <t>Role</t>
        </is>
      </c>
      <c r="B25" s="13" t="inlineStr">
        <is>
          <t>State code</t>
        </is>
      </c>
      <c r="C25" s="13" t="inlineStr">
        <is>
          <t>Salary / yr</t>
        </is>
      </c>
      <c r="D25" s="13" t="inlineStr">
        <is>
          <t>Start month</t>
        </is>
      </c>
      <c r="E25" s="13" t="inlineStr">
        <is>
          <t>Heads</t>
        </is>
      </c>
      <c r="F25" s="13" t="inlineStr">
        <is>
          <t>Social Security</t>
        </is>
      </c>
      <c r="G25" s="13" t="inlineStr">
        <is>
          <t>Medicare</t>
        </is>
      </c>
      <c r="H25" s="13" t="inlineStr">
        <is>
          <t>FUTA</t>
        </is>
      </c>
      <c r="I25" s="13" t="inlineStr">
        <is>
          <t>State unempl.</t>
        </is>
      </c>
      <c r="J25" s="13" t="inlineStr">
        <is>
          <t>Health</t>
        </is>
      </c>
      <c r="K25" s="13" t="inlineStr">
        <is>
          <t>Workers' comp</t>
        </is>
      </c>
      <c r="L25" s="13" t="inlineStr">
        <is>
          <t>401(k) match</t>
        </is>
      </c>
      <c r="M25" s="13" t="inlineStr">
        <is>
          <t>Equipment</t>
        </is>
      </c>
      <c r="N25" s="13" t="inlineStr">
        <is>
          <t>Loaded / yr</t>
        </is>
      </c>
      <c r="O25" s="13" t="inlineStr">
        <is>
          <t>Loaded / month</t>
        </is>
      </c>
      <c r="P25" s="13" t="inlineStr">
        <is>
          <t>x salary</t>
        </is>
      </c>
    </row>
    <row r="26">
      <c r="A26" s="10" t="inlineStr">
        <is>
          <t>Engineer</t>
        </is>
      </c>
      <c r="B26" s="10" t="inlineStr">
        <is>
          <t>CA</t>
        </is>
      </c>
      <c r="C26" s="7" t="n">
        <v>150000</v>
      </c>
      <c r="D26" s="14" t="n">
        <v>0</v>
      </c>
      <c r="E26" s="14" t="n">
        <v>2</v>
      </c>
      <c r="F26" s="15">
        <f>IF(C26="",0,Rates!$B$4*MIN(C26,Rates!$B$5))</f>
        <v/>
      </c>
      <c r="G26" s="15">
        <f>IF(C26="",0,Rates!$B$6*C26)</f>
        <v/>
      </c>
      <c r="H26" s="15">
        <f>IF(C26="",0,(Rates!$B$7+IF(B26="CA",$B$13,0))*MIN(C26,Rates!$B$8))</f>
        <v/>
      </c>
      <c r="I26" s="15">
        <f>IF(C26="",0,IF(IFERROR(INDEX(Rates!$C$13:$C$20,MATCH(B26,Rates!$B$13:$B$20,0)),"")="",$B$16,IFERROR(INDEX(Rates!$C$13:$C$20,MATCH(B26,Rates!$B$13:$B$20,0)),""))*MIN(C26,IF(IFERROR(INDEX(Rates!$D$13:$D$20,MATCH(B26,Rates!$B$13:$B$20,0)),"")="",$B$17,IFERROR(INDEX(Rates!$D$13:$D$20,MATCH(B26,Rates!$B$13:$B$20,0)),""))))</f>
        <v/>
      </c>
      <c r="J26" s="15">
        <f>IF(C26="",0,IF($B$10="Single",Rates!$B$9,IF($B$10="Family",Rates!$B$10,0)))</f>
        <v/>
      </c>
      <c r="K26" s="15">
        <f>IF(C26="",0,$B$12)</f>
        <v/>
      </c>
      <c r="L26" s="15">
        <f>IF(C26="",0,$B$11*C26)</f>
        <v/>
      </c>
      <c r="M26" s="15">
        <f>IF(C26="",0,$B$14*12)</f>
        <v/>
      </c>
      <c r="N26" s="15">
        <f>IF(C26="",0,C26+SUM(F26:M26))</f>
        <v/>
      </c>
      <c r="O26" s="15">
        <f>N26/12</f>
        <v/>
      </c>
      <c r="P26" s="16">
        <f>IF(OR(C26="",C26=0),"",N26/C26)</f>
        <v/>
      </c>
    </row>
    <row r="27">
      <c r="A27" s="10" t="inlineStr">
        <is>
          <t>Account executive</t>
        </is>
      </c>
      <c r="B27" s="10" t="inlineStr">
        <is>
          <t>NY</t>
        </is>
      </c>
      <c r="C27" s="7" t="n">
        <v>120000</v>
      </c>
      <c r="D27" s="14" t="n">
        <v>0</v>
      </c>
      <c r="E27" s="14" t="n">
        <v>1</v>
      </c>
      <c r="F27" s="15">
        <f>IF(C27="",0,Rates!$B$4*MIN(C27,Rates!$B$5))</f>
        <v/>
      </c>
      <c r="G27" s="15">
        <f>IF(C27="",0,Rates!$B$6*C27)</f>
        <v/>
      </c>
      <c r="H27" s="15">
        <f>IF(C27="",0,(Rates!$B$7+IF(B27="CA",$B$13,0))*MIN(C27,Rates!$B$8))</f>
        <v/>
      </c>
      <c r="I27" s="15">
        <f>IF(C27="",0,IF(IFERROR(INDEX(Rates!$C$13:$C$20,MATCH(B27,Rates!$B$13:$B$20,0)),"")="",$B$16,IFERROR(INDEX(Rates!$C$13:$C$20,MATCH(B27,Rates!$B$13:$B$20,0)),""))*MIN(C27,IF(IFERROR(INDEX(Rates!$D$13:$D$20,MATCH(B27,Rates!$B$13:$B$20,0)),"")="",$B$17,IFERROR(INDEX(Rates!$D$13:$D$20,MATCH(B27,Rates!$B$13:$B$20,0)),""))))</f>
        <v/>
      </c>
      <c r="J27" s="15">
        <f>IF(C27="",0,IF($B$10="Single",Rates!$B$9,IF($B$10="Family",Rates!$B$10,0)))</f>
        <v/>
      </c>
      <c r="K27" s="15">
        <f>IF(C27="",0,$B$12)</f>
        <v/>
      </c>
      <c r="L27" s="15">
        <f>IF(C27="",0,$B$11*C27)</f>
        <v/>
      </c>
      <c r="M27" s="15">
        <f>IF(C27="",0,$B$14*12)</f>
        <v/>
      </c>
      <c r="N27" s="15">
        <f>IF(C27="",0,C27+SUM(F27:M27))</f>
        <v/>
      </c>
      <c r="O27" s="15">
        <f>N27/12</f>
        <v/>
      </c>
      <c r="P27" s="16">
        <f>IF(OR(C27="",C27=0),"",N27/C27)</f>
        <v/>
      </c>
    </row>
    <row r="28">
      <c r="A28" s="10" t="inlineStr">
        <is>
          <t>Customer success</t>
        </is>
      </c>
      <c r="B28" s="10" t="inlineStr">
        <is>
          <t>TX</t>
        </is>
      </c>
      <c r="C28" s="7" t="n">
        <v>80000</v>
      </c>
      <c r="D28" s="14" t="n">
        <v>0</v>
      </c>
      <c r="E28" s="14" t="n">
        <v>1</v>
      </c>
      <c r="F28" s="15">
        <f>IF(C28="",0,Rates!$B$4*MIN(C28,Rates!$B$5))</f>
        <v/>
      </c>
      <c r="G28" s="15">
        <f>IF(C28="",0,Rates!$B$6*C28)</f>
        <v/>
      </c>
      <c r="H28" s="15">
        <f>IF(C28="",0,(Rates!$B$7+IF(B28="CA",$B$13,0))*MIN(C28,Rates!$B$8))</f>
        <v/>
      </c>
      <c r="I28" s="15">
        <f>IF(C28="",0,IF(IFERROR(INDEX(Rates!$C$13:$C$20,MATCH(B28,Rates!$B$13:$B$20,0)),"")="",$B$16,IFERROR(INDEX(Rates!$C$13:$C$20,MATCH(B28,Rates!$B$13:$B$20,0)),""))*MIN(C28,IF(IFERROR(INDEX(Rates!$D$13:$D$20,MATCH(B28,Rates!$B$13:$B$20,0)),"")="",$B$17,IFERROR(INDEX(Rates!$D$13:$D$20,MATCH(B28,Rates!$B$13:$B$20,0)),""))))</f>
        <v/>
      </c>
      <c r="J28" s="15">
        <f>IF(C28="",0,IF($B$10="Single",Rates!$B$9,IF($B$10="Family",Rates!$B$10,0)))</f>
        <v/>
      </c>
      <c r="K28" s="15">
        <f>IF(C28="",0,$B$12)</f>
        <v/>
      </c>
      <c r="L28" s="15">
        <f>IF(C28="",0,$B$11*C28)</f>
        <v/>
      </c>
      <c r="M28" s="15">
        <f>IF(C28="",0,$B$14*12)</f>
        <v/>
      </c>
      <c r="N28" s="15">
        <f>IF(C28="",0,C28+SUM(F28:M28))</f>
        <v/>
      </c>
      <c r="O28" s="15">
        <f>N28/12</f>
        <v/>
      </c>
      <c r="P28" s="16">
        <f>IF(OR(C28="",C28=0),"",N28/C28)</f>
        <v/>
      </c>
    </row>
    <row r="29">
      <c r="A29" s="10" t="inlineStr">
        <is>
          <t>Engineer</t>
        </is>
      </c>
      <c r="B29" s="10" t="inlineStr">
        <is>
          <t>CA</t>
        </is>
      </c>
      <c r="C29" s="7" t="n">
        <v>150000</v>
      </c>
      <c r="D29" s="14" t="n">
        <v>3</v>
      </c>
      <c r="E29" s="14" t="n">
        <v>1</v>
      </c>
      <c r="F29" s="15">
        <f>IF(C29="",0,Rates!$B$4*MIN(C29,Rates!$B$5))</f>
        <v/>
      </c>
      <c r="G29" s="15">
        <f>IF(C29="",0,Rates!$B$6*C29)</f>
        <v/>
      </c>
      <c r="H29" s="15">
        <f>IF(C29="",0,(Rates!$B$7+IF(B29="CA",$B$13,0))*MIN(C29,Rates!$B$8))</f>
        <v/>
      </c>
      <c r="I29" s="15">
        <f>IF(C29="",0,IF(IFERROR(INDEX(Rates!$C$13:$C$20,MATCH(B29,Rates!$B$13:$B$20,0)),"")="",$B$16,IFERROR(INDEX(Rates!$C$13:$C$20,MATCH(B29,Rates!$B$13:$B$20,0)),""))*MIN(C29,IF(IFERROR(INDEX(Rates!$D$13:$D$20,MATCH(B29,Rates!$B$13:$B$20,0)),"")="",$B$17,IFERROR(INDEX(Rates!$D$13:$D$20,MATCH(B29,Rates!$B$13:$B$20,0)),""))))</f>
        <v/>
      </c>
      <c r="J29" s="15">
        <f>IF(C29="",0,IF($B$10="Single",Rates!$B$9,IF($B$10="Family",Rates!$B$10,0)))</f>
        <v/>
      </c>
      <c r="K29" s="15">
        <f>IF(C29="",0,$B$12)</f>
        <v/>
      </c>
      <c r="L29" s="15">
        <f>IF(C29="",0,$B$11*C29)</f>
        <v/>
      </c>
      <c r="M29" s="15">
        <f>IF(C29="",0,$B$14*12)</f>
        <v/>
      </c>
      <c r="N29" s="15">
        <f>IF(C29="",0,C29+SUM(F29:M29))</f>
        <v/>
      </c>
      <c r="O29" s="15">
        <f>N29/12</f>
        <v/>
      </c>
      <c r="P29" s="16">
        <f>IF(OR(C29="",C29=0),"",N29/C29)</f>
        <v/>
      </c>
    </row>
    <row r="30">
      <c r="A30" s="10" t="inlineStr">
        <is>
          <t>Account executive</t>
        </is>
      </c>
      <c r="B30" s="10" t="inlineStr">
        <is>
          <t>NY</t>
        </is>
      </c>
      <c r="C30" s="7" t="n">
        <v>120000</v>
      </c>
      <c r="D30" s="14" t="n">
        <v>6</v>
      </c>
      <c r="E30" s="14" t="n">
        <v>1</v>
      </c>
      <c r="F30" s="15">
        <f>IF(C30="",0,Rates!$B$4*MIN(C30,Rates!$B$5))</f>
        <v/>
      </c>
      <c r="G30" s="15">
        <f>IF(C30="",0,Rates!$B$6*C30)</f>
        <v/>
      </c>
      <c r="H30" s="15">
        <f>IF(C30="",0,(Rates!$B$7+IF(B30="CA",$B$13,0))*MIN(C30,Rates!$B$8))</f>
        <v/>
      </c>
      <c r="I30" s="15">
        <f>IF(C30="",0,IF(IFERROR(INDEX(Rates!$C$13:$C$20,MATCH(B30,Rates!$B$13:$B$20,0)),"")="",$B$16,IFERROR(INDEX(Rates!$C$13:$C$20,MATCH(B30,Rates!$B$13:$B$20,0)),""))*MIN(C30,IF(IFERROR(INDEX(Rates!$D$13:$D$20,MATCH(B30,Rates!$B$13:$B$20,0)),"")="",$B$17,IFERROR(INDEX(Rates!$D$13:$D$20,MATCH(B30,Rates!$B$13:$B$20,0)),""))))</f>
        <v/>
      </c>
      <c r="J30" s="15">
        <f>IF(C30="",0,IF($B$10="Single",Rates!$B$9,IF($B$10="Family",Rates!$B$10,0)))</f>
        <v/>
      </c>
      <c r="K30" s="15">
        <f>IF(C30="",0,$B$12)</f>
        <v/>
      </c>
      <c r="L30" s="15">
        <f>IF(C30="",0,$B$11*C30)</f>
        <v/>
      </c>
      <c r="M30" s="15">
        <f>IF(C30="",0,$B$14*12)</f>
        <v/>
      </c>
      <c r="N30" s="15">
        <f>IF(C30="",0,C30+SUM(F30:M30))</f>
        <v/>
      </c>
      <c r="O30" s="15">
        <f>N30/12</f>
        <v/>
      </c>
      <c r="P30" s="16">
        <f>IF(OR(C30="",C30=0),"",N30/C30)</f>
        <v/>
      </c>
    </row>
    <row r="31">
      <c r="A31" s="10" t="inlineStr">
        <is>
          <t>Marketing lead</t>
        </is>
      </c>
      <c r="B31" s="10" t="inlineStr">
        <is>
          <t>TX</t>
        </is>
      </c>
      <c r="C31" s="7" t="n">
        <v>110000</v>
      </c>
      <c r="D31" s="14" t="n">
        <v>9</v>
      </c>
      <c r="E31" s="14" t="n">
        <v>1</v>
      </c>
      <c r="F31" s="15">
        <f>IF(C31="",0,Rates!$B$4*MIN(C31,Rates!$B$5))</f>
        <v/>
      </c>
      <c r="G31" s="15">
        <f>IF(C31="",0,Rates!$B$6*C31)</f>
        <v/>
      </c>
      <c r="H31" s="15">
        <f>IF(C31="",0,(Rates!$B$7+IF(B31="CA",$B$13,0))*MIN(C31,Rates!$B$8))</f>
        <v/>
      </c>
      <c r="I31" s="15">
        <f>IF(C31="",0,IF(IFERROR(INDEX(Rates!$C$13:$C$20,MATCH(B31,Rates!$B$13:$B$20,0)),"")="",$B$16,IFERROR(INDEX(Rates!$C$13:$C$20,MATCH(B31,Rates!$B$13:$B$20,0)),""))*MIN(C31,IF(IFERROR(INDEX(Rates!$D$13:$D$20,MATCH(B31,Rates!$B$13:$B$20,0)),"")="",$B$17,IFERROR(INDEX(Rates!$D$13:$D$20,MATCH(B31,Rates!$B$13:$B$20,0)),""))))</f>
        <v/>
      </c>
      <c r="J31" s="15">
        <f>IF(C31="",0,IF($B$10="Single",Rates!$B$9,IF($B$10="Family",Rates!$B$10,0)))</f>
        <v/>
      </c>
      <c r="K31" s="15">
        <f>IF(C31="",0,$B$12)</f>
        <v/>
      </c>
      <c r="L31" s="15">
        <f>IF(C31="",0,$B$11*C31)</f>
        <v/>
      </c>
      <c r="M31" s="15">
        <f>IF(C31="",0,$B$14*12)</f>
        <v/>
      </c>
      <c r="N31" s="15">
        <f>IF(C31="",0,C31+SUM(F31:M31))</f>
        <v/>
      </c>
      <c r="O31" s="15">
        <f>N31/12</f>
        <v/>
      </c>
      <c r="P31" s="16">
        <f>IF(OR(C31="",C31=0),"",N31/C31)</f>
        <v/>
      </c>
    </row>
    <row r="32">
      <c r="A32" s="10" t="n"/>
      <c r="B32" s="10" t="n"/>
      <c r="C32" s="7" t="n"/>
      <c r="D32" s="14" t="n"/>
      <c r="E32" s="14" t="n"/>
      <c r="F32" s="15">
        <f>IF(C32="",0,Rates!$B$4*MIN(C32,Rates!$B$5))</f>
        <v/>
      </c>
      <c r="G32" s="15">
        <f>IF(C32="",0,Rates!$B$6*C32)</f>
        <v/>
      </c>
      <c r="H32" s="15">
        <f>IF(C32="",0,(Rates!$B$7+IF(B32="CA",$B$13,0))*MIN(C32,Rates!$B$8))</f>
        <v/>
      </c>
      <c r="I32" s="15">
        <f>IF(C32="",0,IF(IFERROR(INDEX(Rates!$C$13:$C$20,MATCH(B32,Rates!$B$13:$B$20,0)),"")="",$B$16,IFERROR(INDEX(Rates!$C$13:$C$20,MATCH(B32,Rates!$B$13:$B$20,0)),""))*MIN(C32,IF(IFERROR(INDEX(Rates!$D$13:$D$20,MATCH(B32,Rates!$B$13:$B$20,0)),"")="",$B$17,IFERROR(INDEX(Rates!$D$13:$D$20,MATCH(B32,Rates!$B$13:$B$20,0)),""))))</f>
        <v/>
      </c>
      <c r="J32" s="15">
        <f>IF(C32="",0,IF($B$10="Single",Rates!$B$9,IF($B$10="Family",Rates!$B$10,0)))</f>
        <v/>
      </c>
      <c r="K32" s="15">
        <f>IF(C32="",0,$B$12)</f>
        <v/>
      </c>
      <c r="L32" s="15">
        <f>IF(C32="",0,$B$11*C32)</f>
        <v/>
      </c>
      <c r="M32" s="15">
        <f>IF(C32="",0,$B$14*12)</f>
        <v/>
      </c>
      <c r="N32" s="15">
        <f>IF(C32="",0,C32+SUM(F32:M32))</f>
        <v/>
      </c>
      <c r="O32" s="15">
        <f>N32/12</f>
        <v/>
      </c>
      <c r="P32" s="16">
        <f>IF(OR(C32="",C32=0),"",N32/C32)</f>
        <v/>
      </c>
    </row>
    <row r="33">
      <c r="A33" s="10" t="n"/>
      <c r="B33" s="10" t="n"/>
      <c r="C33" s="7" t="n"/>
      <c r="D33" s="14" t="n"/>
      <c r="E33" s="14" t="n"/>
      <c r="F33" s="15">
        <f>IF(C33="",0,Rates!$B$4*MIN(C33,Rates!$B$5))</f>
        <v/>
      </c>
      <c r="G33" s="15">
        <f>IF(C33="",0,Rates!$B$6*C33)</f>
        <v/>
      </c>
      <c r="H33" s="15">
        <f>IF(C33="",0,(Rates!$B$7+IF(B33="CA",$B$13,0))*MIN(C33,Rates!$B$8))</f>
        <v/>
      </c>
      <c r="I33" s="15">
        <f>IF(C33="",0,IF(IFERROR(INDEX(Rates!$C$13:$C$20,MATCH(B33,Rates!$B$13:$B$20,0)),"")="",$B$16,IFERROR(INDEX(Rates!$C$13:$C$20,MATCH(B33,Rates!$B$13:$B$20,0)),""))*MIN(C33,IF(IFERROR(INDEX(Rates!$D$13:$D$20,MATCH(B33,Rates!$B$13:$B$20,0)),"")="",$B$17,IFERROR(INDEX(Rates!$D$13:$D$20,MATCH(B33,Rates!$B$13:$B$20,0)),""))))</f>
        <v/>
      </c>
      <c r="J33" s="15">
        <f>IF(C33="",0,IF($B$10="Single",Rates!$B$9,IF($B$10="Family",Rates!$B$10,0)))</f>
        <v/>
      </c>
      <c r="K33" s="15">
        <f>IF(C33="",0,$B$12)</f>
        <v/>
      </c>
      <c r="L33" s="15">
        <f>IF(C33="",0,$B$11*C33)</f>
        <v/>
      </c>
      <c r="M33" s="15">
        <f>IF(C33="",0,$B$14*12)</f>
        <v/>
      </c>
      <c r="N33" s="15">
        <f>IF(C33="",0,C33+SUM(F33:M33))</f>
        <v/>
      </c>
      <c r="O33" s="15">
        <f>N33/12</f>
        <v/>
      </c>
      <c r="P33" s="16">
        <f>IF(OR(C33="",C33=0),"",N33/C33)</f>
        <v/>
      </c>
    </row>
    <row r="34">
      <c r="A34" s="10" t="n"/>
      <c r="B34" s="10" t="n"/>
      <c r="C34" s="7" t="n"/>
      <c r="D34" s="14" t="n"/>
      <c r="E34" s="14" t="n"/>
      <c r="F34" s="15">
        <f>IF(C34="",0,Rates!$B$4*MIN(C34,Rates!$B$5))</f>
        <v/>
      </c>
      <c r="G34" s="15">
        <f>IF(C34="",0,Rates!$B$6*C34)</f>
        <v/>
      </c>
      <c r="H34" s="15">
        <f>IF(C34="",0,(Rates!$B$7+IF(B34="CA",$B$13,0))*MIN(C34,Rates!$B$8))</f>
        <v/>
      </c>
      <c r="I34" s="15">
        <f>IF(C34="",0,IF(IFERROR(INDEX(Rates!$C$13:$C$20,MATCH(B34,Rates!$B$13:$B$20,0)),"")="",$B$16,IFERROR(INDEX(Rates!$C$13:$C$20,MATCH(B34,Rates!$B$13:$B$20,0)),""))*MIN(C34,IF(IFERROR(INDEX(Rates!$D$13:$D$20,MATCH(B34,Rates!$B$13:$B$20,0)),"")="",$B$17,IFERROR(INDEX(Rates!$D$13:$D$20,MATCH(B34,Rates!$B$13:$B$20,0)),""))))</f>
        <v/>
      </c>
      <c r="J34" s="15">
        <f>IF(C34="",0,IF($B$10="Single",Rates!$B$9,IF($B$10="Family",Rates!$B$10,0)))</f>
        <v/>
      </c>
      <c r="K34" s="15">
        <f>IF(C34="",0,$B$12)</f>
        <v/>
      </c>
      <c r="L34" s="15">
        <f>IF(C34="",0,$B$11*C34)</f>
        <v/>
      </c>
      <c r="M34" s="15">
        <f>IF(C34="",0,$B$14*12)</f>
        <v/>
      </c>
      <c r="N34" s="15">
        <f>IF(C34="",0,C34+SUM(F34:M34))</f>
        <v/>
      </c>
      <c r="O34" s="15">
        <f>N34/12</f>
        <v/>
      </c>
      <c r="P34" s="16">
        <f>IF(OR(C34="",C34=0),"",N34/C34)</f>
        <v/>
      </c>
    </row>
    <row r="35">
      <c r="A35" s="10" t="n"/>
      <c r="B35" s="10" t="n"/>
      <c r="C35" s="7" t="n"/>
      <c r="D35" s="14" t="n"/>
      <c r="E35" s="14" t="n"/>
      <c r="F35" s="15">
        <f>IF(C35="",0,Rates!$B$4*MIN(C35,Rates!$B$5))</f>
        <v/>
      </c>
      <c r="G35" s="15">
        <f>IF(C35="",0,Rates!$B$6*C35)</f>
        <v/>
      </c>
      <c r="H35" s="15">
        <f>IF(C35="",0,(Rates!$B$7+IF(B35="CA",$B$13,0))*MIN(C35,Rates!$B$8))</f>
        <v/>
      </c>
      <c r="I35" s="15">
        <f>IF(C35="",0,IF(IFERROR(INDEX(Rates!$C$13:$C$20,MATCH(B35,Rates!$B$13:$B$20,0)),"")="",$B$16,IFERROR(INDEX(Rates!$C$13:$C$20,MATCH(B35,Rates!$B$13:$B$20,0)),""))*MIN(C35,IF(IFERROR(INDEX(Rates!$D$13:$D$20,MATCH(B35,Rates!$B$13:$B$20,0)),"")="",$B$17,IFERROR(INDEX(Rates!$D$13:$D$20,MATCH(B35,Rates!$B$13:$B$20,0)),""))))</f>
        <v/>
      </c>
      <c r="J35" s="15">
        <f>IF(C35="",0,IF($B$10="Single",Rates!$B$9,IF($B$10="Family",Rates!$B$10,0)))</f>
        <v/>
      </c>
      <c r="K35" s="15">
        <f>IF(C35="",0,$B$12)</f>
        <v/>
      </c>
      <c r="L35" s="15">
        <f>IF(C35="",0,$B$11*C35)</f>
        <v/>
      </c>
      <c r="M35" s="15">
        <f>IF(C35="",0,$B$14*12)</f>
        <v/>
      </c>
      <c r="N35" s="15">
        <f>IF(C35="",0,C35+SUM(F35:M35))</f>
        <v/>
      </c>
      <c r="O35" s="15">
        <f>N35/12</f>
        <v/>
      </c>
      <c r="P35" s="16">
        <f>IF(OR(C35="",C35=0),"",N35/C35)</f>
        <v/>
      </c>
    </row>
    <row r="36">
      <c r="A36" s="10" t="n"/>
      <c r="B36" s="10" t="n"/>
      <c r="C36" s="7" t="n"/>
      <c r="D36" s="14" t="n"/>
      <c r="E36" s="14" t="n"/>
      <c r="F36" s="15">
        <f>IF(C36="",0,Rates!$B$4*MIN(C36,Rates!$B$5))</f>
        <v/>
      </c>
      <c r="G36" s="15">
        <f>IF(C36="",0,Rates!$B$6*C36)</f>
        <v/>
      </c>
      <c r="H36" s="15">
        <f>IF(C36="",0,(Rates!$B$7+IF(B36="CA",$B$13,0))*MIN(C36,Rates!$B$8))</f>
        <v/>
      </c>
      <c r="I36" s="15">
        <f>IF(C36="",0,IF(IFERROR(INDEX(Rates!$C$13:$C$20,MATCH(B36,Rates!$B$13:$B$20,0)),"")="",$B$16,IFERROR(INDEX(Rates!$C$13:$C$20,MATCH(B36,Rates!$B$13:$B$20,0)),""))*MIN(C36,IF(IFERROR(INDEX(Rates!$D$13:$D$20,MATCH(B36,Rates!$B$13:$B$20,0)),"")="",$B$17,IFERROR(INDEX(Rates!$D$13:$D$20,MATCH(B36,Rates!$B$13:$B$20,0)),""))))</f>
        <v/>
      </c>
      <c r="J36" s="15">
        <f>IF(C36="",0,IF($B$10="Single",Rates!$B$9,IF($B$10="Family",Rates!$B$10,0)))</f>
        <v/>
      </c>
      <c r="K36" s="15">
        <f>IF(C36="",0,$B$12)</f>
        <v/>
      </c>
      <c r="L36" s="15">
        <f>IF(C36="",0,$B$11*C36)</f>
        <v/>
      </c>
      <c r="M36" s="15">
        <f>IF(C36="",0,$B$14*12)</f>
        <v/>
      </c>
      <c r="N36" s="15">
        <f>IF(C36="",0,C36+SUM(F36:M36))</f>
        <v/>
      </c>
      <c r="O36" s="15">
        <f>N36/12</f>
        <v/>
      </c>
      <c r="P36" s="16">
        <f>IF(OR(C36="",C36=0),"",N36/C36)</f>
        <v/>
      </c>
    </row>
    <row r="37">
      <c r="A37" s="10" t="n"/>
      <c r="B37" s="10" t="n"/>
      <c r="C37" s="7" t="n"/>
      <c r="D37" s="14" t="n"/>
      <c r="E37" s="14" t="n"/>
      <c r="F37" s="15">
        <f>IF(C37="",0,Rates!$B$4*MIN(C37,Rates!$B$5))</f>
        <v/>
      </c>
      <c r="G37" s="15">
        <f>IF(C37="",0,Rates!$B$6*C37)</f>
        <v/>
      </c>
      <c r="H37" s="15">
        <f>IF(C37="",0,(Rates!$B$7+IF(B37="CA",$B$13,0))*MIN(C37,Rates!$B$8))</f>
        <v/>
      </c>
      <c r="I37" s="15">
        <f>IF(C37="",0,IF(IFERROR(INDEX(Rates!$C$13:$C$20,MATCH(B37,Rates!$B$13:$B$20,0)),"")="",$B$16,IFERROR(INDEX(Rates!$C$13:$C$20,MATCH(B37,Rates!$B$13:$B$20,0)),""))*MIN(C37,IF(IFERROR(INDEX(Rates!$D$13:$D$20,MATCH(B37,Rates!$B$13:$B$20,0)),"")="",$B$17,IFERROR(INDEX(Rates!$D$13:$D$20,MATCH(B37,Rates!$B$13:$B$20,0)),""))))</f>
        <v/>
      </c>
      <c r="J37" s="15">
        <f>IF(C37="",0,IF($B$10="Single",Rates!$B$9,IF($B$10="Family",Rates!$B$10,0)))</f>
        <v/>
      </c>
      <c r="K37" s="15">
        <f>IF(C37="",0,$B$12)</f>
        <v/>
      </c>
      <c r="L37" s="15">
        <f>IF(C37="",0,$B$11*C37)</f>
        <v/>
      </c>
      <c r="M37" s="15">
        <f>IF(C37="",0,$B$14*12)</f>
        <v/>
      </c>
      <c r="N37" s="15">
        <f>IF(C37="",0,C37+SUM(F37:M37))</f>
        <v/>
      </c>
      <c r="O37" s="15">
        <f>N37/12</f>
        <v/>
      </c>
      <c r="P37" s="16">
        <f>IF(OR(C37="",C37=0),"",N37/C37)</f>
        <v/>
      </c>
    </row>
    <row r="38">
      <c r="A38" s="10" t="n"/>
      <c r="B38" s="10" t="n"/>
      <c r="C38" s="7" t="n"/>
      <c r="D38" s="14" t="n"/>
      <c r="E38" s="14" t="n"/>
      <c r="F38" s="15">
        <f>IF(C38="",0,Rates!$B$4*MIN(C38,Rates!$B$5))</f>
        <v/>
      </c>
      <c r="G38" s="15">
        <f>IF(C38="",0,Rates!$B$6*C38)</f>
        <v/>
      </c>
      <c r="H38" s="15">
        <f>IF(C38="",0,(Rates!$B$7+IF(B38="CA",$B$13,0))*MIN(C38,Rates!$B$8))</f>
        <v/>
      </c>
      <c r="I38" s="15">
        <f>IF(C38="",0,IF(IFERROR(INDEX(Rates!$C$13:$C$20,MATCH(B38,Rates!$B$13:$B$20,0)),"")="",$B$16,IFERROR(INDEX(Rates!$C$13:$C$20,MATCH(B38,Rates!$B$13:$B$20,0)),""))*MIN(C38,IF(IFERROR(INDEX(Rates!$D$13:$D$20,MATCH(B38,Rates!$B$13:$B$20,0)),"")="",$B$17,IFERROR(INDEX(Rates!$D$13:$D$20,MATCH(B38,Rates!$B$13:$B$20,0)),""))))</f>
        <v/>
      </c>
      <c r="J38" s="15">
        <f>IF(C38="",0,IF($B$10="Single",Rates!$B$9,IF($B$10="Family",Rates!$B$10,0)))</f>
        <v/>
      </c>
      <c r="K38" s="15">
        <f>IF(C38="",0,$B$12)</f>
        <v/>
      </c>
      <c r="L38" s="15">
        <f>IF(C38="",0,$B$11*C38)</f>
        <v/>
      </c>
      <c r="M38" s="15">
        <f>IF(C38="",0,$B$14*12)</f>
        <v/>
      </c>
      <c r="N38" s="15">
        <f>IF(C38="",0,C38+SUM(F38:M38))</f>
        <v/>
      </c>
      <c r="O38" s="15">
        <f>N38/12</f>
        <v/>
      </c>
      <c r="P38" s="16">
        <f>IF(OR(C38="",C38=0),"",N38/C38)</f>
        <v/>
      </c>
    </row>
    <row r="39">
      <c r="A39" s="10" t="n"/>
      <c r="B39" s="10" t="n"/>
      <c r="C39" s="7" t="n"/>
      <c r="D39" s="14" t="n"/>
      <c r="E39" s="14" t="n"/>
      <c r="F39" s="15">
        <f>IF(C39="",0,Rates!$B$4*MIN(C39,Rates!$B$5))</f>
        <v/>
      </c>
      <c r="G39" s="15">
        <f>IF(C39="",0,Rates!$B$6*C39)</f>
        <v/>
      </c>
      <c r="H39" s="15">
        <f>IF(C39="",0,(Rates!$B$7+IF(B39="CA",$B$13,0))*MIN(C39,Rates!$B$8))</f>
        <v/>
      </c>
      <c r="I39" s="15">
        <f>IF(C39="",0,IF(IFERROR(INDEX(Rates!$C$13:$C$20,MATCH(B39,Rates!$B$13:$B$20,0)),"")="",$B$16,IFERROR(INDEX(Rates!$C$13:$C$20,MATCH(B39,Rates!$B$13:$B$20,0)),""))*MIN(C39,IF(IFERROR(INDEX(Rates!$D$13:$D$20,MATCH(B39,Rates!$B$13:$B$20,0)),"")="",$B$17,IFERROR(INDEX(Rates!$D$13:$D$20,MATCH(B39,Rates!$B$13:$B$20,0)),""))))</f>
        <v/>
      </c>
      <c r="J39" s="15">
        <f>IF(C39="",0,IF($B$10="Single",Rates!$B$9,IF($B$10="Family",Rates!$B$10,0)))</f>
        <v/>
      </c>
      <c r="K39" s="15">
        <f>IF(C39="",0,$B$12)</f>
        <v/>
      </c>
      <c r="L39" s="15">
        <f>IF(C39="",0,$B$11*C39)</f>
        <v/>
      </c>
      <c r="M39" s="15">
        <f>IF(C39="",0,$B$14*12)</f>
        <v/>
      </c>
      <c r="N39" s="15">
        <f>IF(C39="",0,C39+SUM(F39:M39))</f>
        <v/>
      </c>
      <c r="O39" s="15">
        <f>N39/12</f>
        <v/>
      </c>
      <c r="P39" s="16">
        <f>IF(OR(C39="",C39=0),"",N39/C39)</f>
        <v/>
      </c>
    </row>
    <row r="40">
      <c r="A40" s="10" t="n"/>
      <c r="B40" s="10" t="n"/>
      <c r="C40" s="7" t="n"/>
      <c r="D40" s="14" t="n"/>
      <c r="E40" s="14" t="n"/>
      <c r="F40" s="15">
        <f>IF(C40="",0,Rates!$B$4*MIN(C40,Rates!$B$5))</f>
        <v/>
      </c>
      <c r="G40" s="15">
        <f>IF(C40="",0,Rates!$B$6*C40)</f>
        <v/>
      </c>
      <c r="H40" s="15">
        <f>IF(C40="",0,(Rates!$B$7+IF(B40="CA",$B$13,0))*MIN(C40,Rates!$B$8))</f>
        <v/>
      </c>
      <c r="I40" s="15">
        <f>IF(C40="",0,IF(IFERROR(INDEX(Rates!$C$13:$C$20,MATCH(B40,Rates!$B$13:$B$20,0)),"")="",$B$16,IFERROR(INDEX(Rates!$C$13:$C$20,MATCH(B40,Rates!$B$13:$B$20,0)),""))*MIN(C40,IF(IFERROR(INDEX(Rates!$D$13:$D$20,MATCH(B40,Rates!$B$13:$B$20,0)),"")="",$B$17,IFERROR(INDEX(Rates!$D$13:$D$20,MATCH(B40,Rates!$B$13:$B$20,0)),""))))</f>
        <v/>
      </c>
      <c r="J40" s="15">
        <f>IF(C40="",0,IF($B$10="Single",Rates!$B$9,IF($B$10="Family",Rates!$B$10,0)))</f>
        <v/>
      </c>
      <c r="K40" s="15">
        <f>IF(C40="",0,$B$12)</f>
        <v/>
      </c>
      <c r="L40" s="15">
        <f>IF(C40="",0,$B$11*C40)</f>
        <v/>
      </c>
      <c r="M40" s="15">
        <f>IF(C40="",0,$B$14*12)</f>
        <v/>
      </c>
      <c r="N40" s="15">
        <f>IF(C40="",0,C40+SUM(F40:M40))</f>
        <v/>
      </c>
      <c r="O40" s="15">
        <f>N40/12</f>
        <v/>
      </c>
      <c r="P40" s="16">
        <f>IF(OR(C40="",C40=0),"",N40/C40)</f>
        <v/>
      </c>
    </row>
    <row r="42">
      <c r="A42" s="3" t="inlineStr">
        <is>
          <t>Month by month (months 1-24 = the plan; 25-120 hold the team at its month-24 size to measure runway)</t>
        </is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</row>
    <row r="43">
      <c r="A43" s="13" t="inlineStr">
        <is>
          <t>Month</t>
        </is>
      </c>
      <c r="B43" s="13" t="inlineStr">
        <is>
          <t>Date</t>
        </is>
      </c>
      <c r="C43" s="13" t="inlineStr">
        <is>
          <t>Headcount</t>
        </is>
      </c>
      <c r="D43" s="13" t="inlineStr">
        <is>
          <t>New hires</t>
        </is>
      </c>
      <c r="E43" s="13" t="inlineStr">
        <is>
          <t>Hires to date</t>
        </is>
      </c>
      <c r="F43" s="13" t="inlineStr">
        <is>
          <t>Payroll (loaded)</t>
        </is>
      </c>
      <c r="G43" s="13" t="inlineStr">
        <is>
          <t>Recruiting</t>
        </is>
      </c>
      <c r="H43" s="13" t="inlineStr">
        <is>
          <t>Revenue</t>
        </is>
      </c>
      <c r="I43" s="13" t="inlineStr">
        <is>
          <t>Net burn</t>
        </is>
      </c>
      <c r="J43" s="13" t="inlineStr">
        <is>
          <t>Ending cash</t>
        </is>
      </c>
      <c r="K43" s="13" t="inlineStr">
        <is>
          <t>Runs out here</t>
        </is>
      </c>
      <c r="L43" s="13" t="inlineStr">
        <is>
          <t>Payroll + hire</t>
        </is>
      </c>
      <c r="M43" s="13" t="inlineStr">
        <is>
          <t>Recruiting + hire</t>
        </is>
      </c>
      <c r="N43" s="13" t="inlineStr">
        <is>
          <t>Net burn + hire</t>
        </is>
      </c>
      <c r="O43" s="13" t="inlineStr">
        <is>
          <t>Cash + hire</t>
        </is>
      </c>
      <c r="P43" s="13" t="inlineStr">
        <is>
          <t>Runs out here</t>
        </is>
      </c>
    </row>
    <row r="44">
      <c r="A44" t="n">
        <v>1</v>
      </c>
      <c r="B44" s="18">
        <f>EDATE($B$5,A44-1)</f>
        <v/>
      </c>
      <c r="C44">
        <f>SUMPRODUCT(($D$26:$D$40&lt;=A44)*($C$26:$C$40&lt;&gt;"")*$E$26:$E$40)</f>
        <v/>
      </c>
      <c r="D44">
        <f>SUMPRODUCT(($D$26:$D$40=A44)*($C$26:$C$40&lt;&gt;"")*$E$26:$E$40)</f>
        <v/>
      </c>
      <c r="E44">
        <f>D44</f>
        <v/>
      </c>
      <c r="F44" s="15">
        <f>SUMPRODUCT(($D$26:$D$40&lt;=A44)*($C$26:$C$40&lt;&gt;"")*$E$26:$E$40*$O$26:$O$40)</f>
        <v/>
      </c>
      <c r="G44" s="15">
        <f>D44*$B$15</f>
        <v/>
      </c>
      <c r="H44" s="15">
        <f>$B$7*(1+$B$8)^(A44-1)</f>
        <v/>
      </c>
      <c r="I44" s="15">
        <f>F44+G44+$B$9-H44</f>
        <v/>
      </c>
      <c r="J44" s="15">
        <f>$B$6-I44</f>
        <v/>
      </c>
      <c r="K44" s="19">
        <f>IF(AND($B$6&gt;=0,J44&lt;0),A44-1+IF(I44&gt;0,MAX(0,$B$6)/I44,0),"")</f>
        <v/>
      </c>
      <c r="L44" s="15">
        <f>F44+IF(A44&gt;=$D$21,$O$21,0)</f>
        <v/>
      </c>
      <c r="M44" s="15">
        <f>G44+IF(A44=$D$21,$B$15,0)</f>
        <v/>
      </c>
      <c r="N44" s="15">
        <f>L44+M44+$B$9-H44</f>
        <v/>
      </c>
      <c r="O44" s="15">
        <f>$B$6-N44</f>
        <v/>
      </c>
      <c r="P44" s="19">
        <f>IF(AND($B$6&gt;=0,O44&lt;0),A44-1+IF(N44&gt;0,MAX(0,$B$6)/N44,0),"")</f>
        <v/>
      </c>
    </row>
    <row r="45">
      <c r="A45" t="n">
        <v>2</v>
      </c>
      <c r="B45" s="18">
        <f>EDATE($B$5,A45-1)</f>
        <v/>
      </c>
      <c r="C45">
        <f>SUMPRODUCT(($D$26:$D$40&lt;=A45)*($C$26:$C$40&lt;&gt;"")*$E$26:$E$40)</f>
        <v/>
      </c>
      <c r="D45">
        <f>SUMPRODUCT(($D$26:$D$40=A45)*($C$26:$C$40&lt;&gt;"")*$E$26:$E$40)</f>
        <v/>
      </c>
      <c r="E45">
        <f>E44+D45</f>
        <v/>
      </c>
      <c r="F45" s="15">
        <f>SUMPRODUCT(($D$26:$D$40&lt;=A45)*($C$26:$C$40&lt;&gt;"")*$E$26:$E$40*$O$26:$O$40)</f>
        <v/>
      </c>
      <c r="G45" s="15">
        <f>D45*$B$15</f>
        <v/>
      </c>
      <c r="H45" s="15">
        <f>$B$7*(1+$B$8)^(A45-1)</f>
        <v/>
      </c>
      <c r="I45" s="15">
        <f>F45+G45+$B$9-H45</f>
        <v/>
      </c>
      <c r="J45" s="15">
        <f>J44-I45</f>
        <v/>
      </c>
      <c r="K45" s="19">
        <f>IF(AND(J44&gt;=0,J45&lt;0),A45-1+IF(I45&gt;0,MAX(0,J44)/I45,0),"")</f>
        <v/>
      </c>
      <c r="L45" s="15">
        <f>F45+IF(A45&gt;=$D$21,$O$21,0)</f>
        <v/>
      </c>
      <c r="M45" s="15">
        <f>G45+IF(A45=$D$21,$B$15,0)</f>
        <v/>
      </c>
      <c r="N45" s="15">
        <f>L45+M45+$B$9-H45</f>
        <v/>
      </c>
      <c r="O45" s="15">
        <f>O44-N45</f>
        <v/>
      </c>
      <c r="P45" s="19">
        <f>IF(AND(O44&gt;=0,O45&lt;0),A45-1+IF(N45&gt;0,MAX(0,O44)/N45,0),"")</f>
        <v/>
      </c>
    </row>
    <row r="46">
      <c r="A46" t="n">
        <v>3</v>
      </c>
      <c r="B46" s="18">
        <f>EDATE($B$5,A46-1)</f>
        <v/>
      </c>
      <c r="C46">
        <f>SUMPRODUCT(($D$26:$D$40&lt;=A46)*($C$26:$C$40&lt;&gt;"")*$E$26:$E$40)</f>
        <v/>
      </c>
      <c r="D46">
        <f>SUMPRODUCT(($D$26:$D$40=A46)*($C$26:$C$40&lt;&gt;"")*$E$26:$E$40)</f>
        <v/>
      </c>
      <c r="E46">
        <f>E45+D46</f>
        <v/>
      </c>
      <c r="F46" s="15">
        <f>SUMPRODUCT(($D$26:$D$40&lt;=A46)*($C$26:$C$40&lt;&gt;"")*$E$26:$E$40*$O$26:$O$40)</f>
        <v/>
      </c>
      <c r="G46" s="15">
        <f>D46*$B$15</f>
        <v/>
      </c>
      <c r="H46" s="15">
        <f>$B$7*(1+$B$8)^(A46-1)</f>
        <v/>
      </c>
      <c r="I46" s="15">
        <f>F46+G46+$B$9-H46</f>
        <v/>
      </c>
      <c r="J46" s="15">
        <f>J45-I46</f>
        <v/>
      </c>
      <c r="K46" s="19">
        <f>IF(AND(J45&gt;=0,J46&lt;0),A46-1+IF(I46&gt;0,MAX(0,J45)/I46,0),"")</f>
        <v/>
      </c>
      <c r="L46" s="15">
        <f>F46+IF(A46&gt;=$D$21,$O$21,0)</f>
        <v/>
      </c>
      <c r="M46" s="15">
        <f>G46+IF(A46=$D$21,$B$15,0)</f>
        <v/>
      </c>
      <c r="N46" s="15">
        <f>L46+M46+$B$9-H46</f>
        <v/>
      </c>
      <c r="O46" s="15">
        <f>O45-N46</f>
        <v/>
      </c>
      <c r="P46" s="19">
        <f>IF(AND(O45&gt;=0,O46&lt;0),A46-1+IF(N46&gt;0,MAX(0,O45)/N46,0),"")</f>
        <v/>
      </c>
    </row>
    <row r="47">
      <c r="A47" t="n">
        <v>4</v>
      </c>
      <c r="B47" s="18">
        <f>EDATE($B$5,A47-1)</f>
        <v/>
      </c>
      <c r="C47">
        <f>SUMPRODUCT(($D$26:$D$40&lt;=A47)*($C$26:$C$40&lt;&gt;"")*$E$26:$E$40)</f>
        <v/>
      </c>
      <c r="D47">
        <f>SUMPRODUCT(($D$26:$D$40=A47)*($C$26:$C$40&lt;&gt;"")*$E$26:$E$40)</f>
        <v/>
      </c>
      <c r="E47">
        <f>E46+D47</f>
        <v/>
      </c>
      <c r="F47" s="15">
        <f>SUMPRODUCT(($D$26:$D$40&lt;=A47)*($C$26:$C$40&lt;&gt;"")*$E$26:$E$40*$O$26:$O$40)</f>
        <v/>
      </c>
      <c r="G47" s="15">
        <f>D47*$B$15</f>
        <v/>
      </c>
      <c r="H47" s="15">
        <f>$B$7*(1+$B$8)^(A47-1)</f>
        <v/>
      </c>
      <c r="I47" s="15">
        <f>F47+G47+$B$9-H47</f>
        <v/>
      </c>
      <c r="J47" s="15">
        <f>J46-I47</f>
        <v/>
      </c>
      <c r="K47" s="19">
        <f>IF(AND(J46&gt;=0,J47&lt;0),A47-1+IF(I47&gt;0,MAX(0,J46)/I47,0),"")</f>
        <v/>
      </c>
      <c r="L47" s="15">
        <f>F47+IF(A47&gt;=$D$21,$O$21,0)</f>
        <v/>
      </c>
      <c r="M47" s="15">
        <f>G47+IF(A47=$D$21,$B$15,0)</f>
        <v/>
      </c>
      <c r="N47" s="15">
        <f>L47+M47+$B$9-H47</f>
        <v/>
      </c>
      <c r="O47" s="15">
        <f>O46-N47</f>
        <v/>
      </c>
      <c r="P47" s="19">
        <f>IF(AND(O46&gt;=0,O47&lt;0),A47-1+IF(N47&gt;0,MAX(0,O46)/N47,0),"")</f>
        <v/>
      </c>
    </row>
    <row r="48">
      <c r="A48" t="n">
        <v>5</v>
      </c>
      <c r="B48" s="18">
        <f>EDATE($B$5,A48-1)</f>
        <v/>
      </c>
      <c r="C48">
        <f>SUMPRODUCT(($D$26:$D$40&lt;=A48)*($C$26:$C$40&lt;&gt;"")*$E$26:$E$40)</f>
        <v/>
      </c>
      <c r="D48">
        <f>SUMPRODUCT(($D$26:$D$40=A48)*($C$26:$C$40&lt;&gt;"")*$E$26:$E$40)</f>
        <v/>
      </c>
      <c r="E48">
        <f>E47+D48</f>
        <v/>
      </c>
      <c r="F48" s="15">
        <f>SUMPRODUCT(($D$26:$D$40&lt;=A48)*($C$26:$C$40&lt;&gt;"")*$E$26:$E$40*$O$26:$O$40)</f>
        <v/>
      </c>
      <c r="G48" s="15">
        <f>D48*$B$15</f>
        <v/>
      </c>
      <c r="H48" s="15">
        <f>$B$7*(1+$B$8)^(A48-1)</f>
        <v/>
      </c>
      <c r="I48" s="15">
        <f>F48+G48+$B$9-H48</f>
        <v/>
      </c>
      <c r="J48" s="15">
        <f>J47-I48</f>
        <v/>
      </c>
      <c r="K48" s="19">
        <f>IF(AND(J47&gt;=0,J48&lt;0),A48-1+IF(I48&gt;0,MAX(0,J47)/I48,0),"")</f>
        <v/>
      </c>
      <c r="L48" s="15">
        <f>F48+IF(A48&gt;=$D$21,$O$21,0)</f>
        <v/>
      </c>
      <c r="M48" s="15">
        <f>G48+IF(A48=$D$21,$B$15,0)</f>
        <v/>
      </c>
      <c r="N48" s="15">
        <f>L48+M48+$B$9-H48</f>
        <v/>
      </c>
      <c r="O48" s="15">
        <f>O47-N48</f>
        <v/>
      </c>
      <c r="P48" s="19">
        <f>IF(AND(O47&gt;=0,O48&lt;0),A48-1+IF(N48&gt;0,MAX(0,O47)/N48,0),"")</f>
        <v/>
      </c>
    </row>
    <row r="49">
      <c r="A49" t="n">
        <v>6</v>
      </c>
      <c r="B49" s="18">
        <f>EDATE($B$5,A49-1)</f>
        <v/>
      </c>
      <c r="C49">
        <f>SUMPRODUCT(($D$26:$D$40&lt;=A49)*($C$26:$C$40&lt;&gt;"")*$E$26:$E$40)</f>
        <v/>
      </c>
      <c r="D49">
        <f>SUMPRODUCT(($D$26:$D$40=A49)*($C$26:$C$40&lt;&gt;"")*$E$26:$E$40)</f>
        <v/>
      </c>
      <c r="E49">
        <f>E48+D49</f>
        <v/>
      </c>
      <c r="F49" s="15">
        <f>SUMPRODUCT(($D$26:$D$40&lt;=A49)*($C$26:$C$40&lt;&gt;"")*$E$26:$E$40*$O$26:$O$40)</f>
        <v/>
      </c>
      <c r="G49" s="15">
        <f>D49*$B$15</f>
        <v/>
      </c>
      <c r="H49" s="15">
        <f>$B$7*(1+$B$8)^(A49-1)</f>
        <v/>
      </c>
      <c r="I49" s="15">
        <f>F49+G49+$B$9-H49</f>
        <v/>
      </c>
      <c r="J49" s="15">
        <f>J48-I49</f>
        <v/>
      </c>
      <c r="K49" s="19">
        <f>IF(AND(J48&gt;=0,J49&lt;0),A49-1+IF(I49&gt;0,MAX(0,J48)/I49,0),"")</f>
        <v/>
      </c>
      <c r="L49" s="15">
        <f>F49+IF(A49&gt;=$D$21,$O$21,0)</f>
        <v/>
      </c>
      <c r="M49" s="15">
        <f>G49+IF(A49=$D$21,$B$15,0)</f>
        <v/>
      </c>
      <c r="N49" s="15">
        <f>L49+M49+$B$9-H49</f>
        <v/>
      </c>
      <c r="O49" s="15">
        <f>O48-N49</f>
        <v/>
      </c>
      <c r="P49" s="19">
        <f>IF(AND(O48&gt;=0,O49&lt;0),A49-1+IF(N49&gt;0,MAX(0,O48)/N49,0),"")</f>
        <v/>
      </c>
    </row>
    <row r="50">
      <c r="A50" t="n">
        <v>7</v>
      </c>
      <c r="B50" s="18">
        <f>EDATE($B$5,A50-1)</f>
        <v/>
      </c>
      <c r="C50">
        <f>SUMPRODUCT(($D$26:$D$40&lt;=A50)*($C$26:$C$40&lt;&gt;"")*$E$26:$E$40)</f>
        <v/>
      </c>
      <c r="D50">
        <f>SUMPRODUCT(($D$26:$D$40=A50)*($C$26:$C$40&lt;&gt;"")*$E$26:$E$40)</f>
        <v/>
      </c>
      <c r="E50">
        <f>E49+D50</f>
        <v/>
      </c>
      <c r="F50" s="15">
        <f>SUMPRODUCT(($D$26:$D$40&lt;=A50)*($C$26:$C$40&lt;&gt;"")*$E$26:$E$40*$O$26:$O$40)</f>
        <v/>
      </c>
      <c r="G50" s="15">
        <f>D50*$B$15</f>
        <v/>
      </c>
      <c r="H50" s="15">
        <f>$B$7*(1+$B$8)^(A50-1)</f>
        <v/>
      </c>
      <c r="I50" s="15">
        <f>F50+G50+$B$9-H50</f>
        <v/>
      </c>
      <c r="J50" s="15">
        <f>J49-I50</f>
        <v/>
      </c>
      <c r="K50" s="19">
        <f>IF(AND(J49&gt;=0,J50&lt;0),A50-1+IF(I50&gt;0,MAX(0,J49)/I50,0),"")</f>
        <v/>
      </c>
      <c r="L50" s="15">
        <f>F50+IF(A50&gt;=$D$21,$O$21,0)</f>
        <v/>
      </c>
      <c r="M50" s="15">
        <f>G50+IF(A50=$D$21,$B$15,0)</f>
        <v/>
      </c>
      <c r="N50" s="15">
        <f>L50+M50+$B$9-H50</f>
        <v/>
      </c>
      <c r="O50" s="15">
        <f>O49-N50</f>
        <v/>
      </c>
      <c r="P50" s="19">
        <f>IF(AND(O49&gt;=0,O50&lt;0),A50-1+IF(N50&gt;0,MAX(0,O49)/N50,0),"")</f>
        <v/>
      </c>
    </row>
    <row r="51">
      <c r="A51" t="n">
        <v>8</v>
      </c>
      <c r="B51" s="18">
        <f>EDATE($B$5,A51-1)</f>
        <v/>
      </c>
      <c r="C51">
        <f>SUMPRODUCT(($D$26:$D$40&lt;=A51)*($C$26:$C$40&lt;&gt;"")*$E$26:$E$40)</f>
        <v/>
      </c>
      <c r="D51">
        <f>SUMPRODUCT(($D$26:$D$40=A51)*($C$26:$C$40&lt;&gt;"")*$E$26:$E$40)</f>
        <v/>
      </c>
      <c r="E51">
        <f>E50+D51</f>
        <v/>
      </c>
      <c r="F51" s="15">
        <f>SUMPRODUCT(($D$26:$D$40&lt;=A51)*($C$26:$C$40&lt;&gt;"")*$E$26:$E$40*$O$26:$O$40)</f>
        <v/>
      </c>
      <c r="G51" s="15">
        <f>D51*$B$15</f>
        <v/>
      </c>
      <c r="H51" s="15">
        <f>$B$7*(1+$B$8)^(A51-1)</f>
        <v/>
      </c>
      <c r="I51" s="15">
        <f>F51+G51+$B$9-H51</f>
        <v/>
      </c>
      <c r="J51" s="15">
        <f>J50-I51</f>
        <v/>
      </c>
      <c r="K51" s="19">
        <f>IF(AND(J50&gt;=0,J51&lt;0),A51-1+IF(I51&gt;0,MAX(0,J50)/I51,0),"")</f>
        <v/>
      </c>
      <c r="L51" s="15">
        <f>F51+IF(A51&gt;=$D$21,$O$21,0)</f>
        <v/>
      </c>
      <c r="M51" s="15">
        <f>G51+IF(A51=$D$21,$B$15,0)</f>
        <v/>
      </c>
      <c r="N51" s="15">
        <f>L51+M51+$B$9-H51</f>
        <v/>
      </c>
      <c r="O51" s="15">
        <f>O50-N51</f>
        <v/>
      </c>
      <c r="P51" s="19">
        <f>IF(AND(O50&gt;=0,O51&lt;0),A51-1+IF(N51&gt;0,MAX(0,O50)/N51,0),"")</f>
        <v/>
      </c>
    </row>
    <row r="52">
      <c r="A52" t="n">
        <v>9</v>
      </c>
      <c r="B52" s="18">
        <f>EDATE($B$5,A52-1)</f>
        <v/>
      </c>
      <c r="C52">
        <f>SUMPRODUCT(($D$26:$D$40&lt;=A52)*($C$26:$C$40&lt;&gt;"")*$E$26:$E$40)</f>
        <v/>
      </c>
      <c r="D52">
        <f>SUMPRODUCT(($D$26:$D$40=A52)*($C$26:$C$40&lt;&gt;"")*$E$26:$E$40)</f>
        <v/>
      </c>
      <c r="E52">
        <f>E51+D52</f>
        <v/>
      </c>
      <c r="F52" s="15">
        <f>SUMPRODUCT(($D$26:$D$40&lt;=A52)*($C$26:$C$40&lt;&gt;"")*$E$26:$E$40*$O$26:$O$40)</f>
        <v/>
      </c>
      <c r="G52" s="15">
        <f>D52*$B$15</f>
        <v/>
      </c>
      <c r="H52" s="15">
        <f>$B$7*(1+$B$8)^(A52-1)</f>
        <v/>
      </c>
      <c r="I52" s="15">
        <f>F52+G52+$B$9-H52</f>
        <v/>
      </c>
      <c r="J52" s="15">
        <f>J51-I52</f>
        <v/>
      </c>
      <c r="K52" s="19">
        <f>IF(AND(J51&gt;=0,J52&lt;0),A52-1+IF(I52&gt;0,MAX(0,J51)/I52,0),"")</f>
        <v/>
      </c>
      <c r="L52" s="15">
        <f>F52+IF(A52&gt;=$D$21,$O$21,0)</f>
        <v/>
      </c>
      <c r="M52" s="15">
        <f>G52+IF(A52=$D$21,$B$15,0)</f>
        <v/>
      </c>
      <c r="N52" s="15">
        <f>L52+M52+$B$9-H52</f>
        <v/>
      </c>
      <c r="O52" s="15">
        <f>O51-N52</f>
        <v/>
      </c>
      <c r="P52" s="19">
        <f>IF(AND(O51&gt;=0,O52&lt;0),A52-1+IF(N52&gt;0,MAX(0,O51)/N52,0),"")</f>
        <v/>
      </c>
    </row>
    <row r="53">
      <c r="A53" t="n">
        <v>10</v>
      </c>
      <c r="B53" s="18">
        <f>EDATE($B$5,A53-1)</f>
        <v/>
      </c>
      <c r="C53">
        <f>SUMPRODUCT(($D$26:$D$40&lt;=A53)*($C$26:$C$40&lt;&gt;"")*$E$26:$E$40)</f>
        <v/>
      </c>
      <c r="D53">
        <f>SUMPRODUCT(($D$26:$D$40=A53)*($C$26:$C$40&lt;&gt;"")*$E$26:$E$40)</f>
        <v/>
      </c>
      <c r="E53">
        <f>E52+D53</f>
        <v/>
      </c>
      <c r="F53" s="15">
        <f>SUMPRODUCT(($D$26:$D$40&lt;=A53)*($C$26:$C$40&lt;&gt;"")*$E$26:$E$40*$O$26:$O$40)</f>
        <v/>
      </c>
      <c r="G53" s="15">
        <f>D53*$B$15</f>
        <v/>
      </c>
      <c r="H53" s="15">
        <f>$B$7*(1+$B$8)^(A53-1)</f>
        <v/>
      </c>
      <c r="I53" s="15">
        <f>F53+G53+$B$9-H53</f>
        <v/>
      </c>
      <c r="J53" s="15">
        <f>J52-I53</f>
        <v/>
      </c>
      <c r="K53" s="19">
        <f>IF(AND(J52&gt;=0,J53&lt;0),A53-1+IF(I53&gt;0,MAX(0,J52)/I53,0),"")</f>
        <v/>
      </c>
      <c r="L53" s="15">
        <f>F53+IF(A53&gt;=$D$21,$O$21,0)</f>
        <v/>
      </c>
      <c r="M53" s="15">
        <f>G53+IF(A53=$D$21,$B$15,0)</f>
        <v/>
      </c>
      <c r="N53" s="15">
        <f>L53+M53+$B$9-H53</f>
        <v/>
      </c>
      <c r="O53" s="15">
        <f>O52-N53</f>
        <v/>
      </c>
      <c r="P53" s="19">
        <f>IF(AND(O52&gt;=0,O53&lt;0),A53-1+IF(N53&gt;0,MAX(0,O52)/N53,0),"")</f>
        <v/>
      </c>
    </row>
    <row r="54">
      <c r="A54" t="n">
        <v>11</v>
      </c>
      <c r="B54" s="18">
        <f>EDATE($B$5,A54-1)</f>
        <v/>
      </c>
      <c r="C54">
        <f>SUMPRODUCT(($D$26:$D$40&lt;=A54)*($C$26:$C$40&lt;&gt;"")*$E$26:$E$40)</f>
        <v/>
      </c>
      <c r="D54">
        <f>SUMPRODUCT(($D$26:$D$40=A54)*($C$26:$C$40&lt;&gt;"")*$E$26:$E$40)</f>
        <v/>
      </c>
      <c r="E54">
        <f>E53+D54</f>
        <v/>
      </c>
      <c r="F54" s="15">
        <f>SUMPRODUCT(($D$26:$D$40&lt;=A54)*($C$26:$C$40&lt;&gt;"")*$E$26:$E$40*$O$26:$O$40)</f>
        <v/>
      </c>
      <c r="G54" s="15">
        <f>D54*$B$15</f>
        <v/>
      </c>
      <c r="H54" s="15">
        <f>$B$7*(1+$B$8)^(A54-1)</f>
        <v/>
      </c>
      <c r="I54" s="15">
        <f>F54+G54+$B$9-H54</f>
        <v/>
      </c>
      <c r="J54" s="15">
        <f>J53-I54</f>
        <v/>
      </c>
      <c r="K54" s="19">
        <f>IF(AND(J53&gt;=0,J54&lt;0),A54-1+IF(I54&gt;0,MAX(0,J53)/I54,0),"")</f>
        <v/>
      </c>
      <c r="L54" s="15">
        <f>F54+IF(A54&gt;=$D$21,$O$21,0)</f>
        <v/>
      </c>
      <c r="M54" s="15">
        <f>G54+IF(A54=$D$21,$B$15,0)</f>
        <v/>
      </c>
      <c r="N54" s="15">
        <f>L54+M54+$B$9-H54</f>
        <v/>
      </c>
      <c r="O54" s="15">
        <f>O53-N54</f>
        <v/>
      </c>
      <c r="P54" s="19">
        <f>IF(AND(O53&gt;=0,O54&lt;0),A54-1+IF(N54&gt;0,MAX(0,O53)/N54,0),"")</f>
        <v/>
      </c>
    </row>
    <row r="55">
      <c r="A55" t="n">
        <v>12</v>
      </c>
      <c r="B55" s="18">
        <f>EDATE($B$5,A55-1)</f>
        <v/>
      </c>
      <c r="C55">
        <f>SUMPRODUCT(($D$26:$D$40&lt;=A55)*($C$26:$C$40&lt;&gt;"")*$E$26:$E$40)</f>
        <v/>
      </c>
      <c r="D55">
        <f>SUMPRODUCT(($D$26:$D$40=A55)*($C$26:$C$40&lt;&gt;"")*$E$26:$E$40)</f>
        <v/>
      </c>
      <c r="E55">
        <f>E54+D55</f>
        <v/>
      </c>
      <c r="F55" s="15">
        <f>SUMPRODUCT(($D$26:$D$40&lt;=A55)*($C$26:$C$40&lt;&gt;"")*$E$26:$E$40*$O$26:$O$40)</f>
        <v/>
      </c>
      <c r="G55" s="15">
        <f>D55*$B$15</f>
        <v/>
      </c>
      <c r="H55" s="15">
        <f>$B$7*(1+$B$8)^(A55-1)</f>
        <v/>
      </c>
      <c r="I55" s="15">
        <f>F55+G55+$B$9-H55</f>
        <v/>
      </c>
      <c r="J55" s="15">
        <f>J54-I55</f>
        <v/>
      </c>
      <c r="K55" s="19">
        <f>IF(AND(J54&gt;=0,J55&lt;0),A55-1+IF(I55&gt;0,MAX(0,J54)/I55,0),"")</f>
        <v/>
      </c>
      <c r="L55" s="15">
        <f>F55+IF(A55&gt;=$D$21,$O$21,0)</f>
        <v/>
      </c>
      <c r="M55" s="15">
        <f>G55+IF(A55=$D$21,$B$15,0)</f>
        <v/>
      </c>
      <c r="N55" s="15">
        <f>L55+M55+$B$9-H55</f>
        <v/>
      </c>
      <c r="O55" s="15">
        <f>O54-N55</f>
        <v/>
      </c>
      <c r="P55" s="19">
        <f>IF(AND(O54&gt;=0,O55&lt;0),A55-1+IF(N55&gt;0,MAX(0,O54)/N55,0),"")</f>
        <v/>
      </c>
    </row>
    <row r="56">
      <c r="A56" t="n">
        <v>13</v>
      </c>
      <c r="B56" s="18">
        <f>EDATE($B$5,A56-1)</f>
        <v/>
      </c>
      <c r="C56">
        <f>SUMPRODUCT(($D$26:$D$40&lt;=A56)*($C$26:$C$40&lt;&gt;"")*$E$26:$E$40)</f>
        <v/>
      </c>
      <c r="D56">
        <f>SUMPRODUCT(($D$26:$D$40=A56)*($C$26:$C$40&lt;&gt;"")*$E$26:$E$40)</f>
        <v/>
      </c>
      <c r="E56">
        <f>E55+D56</f>
        <v/>
      </c>
      <c r="F56" s="15">
        <f>SUMPRODUCT(($D$26:$D$40&lt;=A56)*($C$26:$C$40&lt;&gt;"")*$E$26:$E$40*$O$26:$O$40)</f>
        <v/>
      </c>
      <c r="G56" s="15">
        <f>D56*$B$15</f>
        <v/>
      </c>
      <c r="H56" s="15">
        <f>$B$7*(1+$B$8)^(A56-1)</f>
        <v/>
      </c>
      <c r="I56" s="15">
        <f>F56+G56+$B$9-H56</f>
        <v/>
      </c>
      <c r="J56" s="15">
        <f>J55-I56</f>
        <v/>
      </c>
      <c r="K56" s="19">
        <f>IF(AND(J55&gt;=0,J56&lt;0),A56-1+IF(I56&gt;0,MAX(0,J55)/I56,0),"")</f>
        <v/>
      </c>
      <c r="L56" s="15">
        <f>F56+IF(A56&gt;=$D$21,$O$21,0)</f>
        <v/>
      </c>
      <c r="M56" s="15">
        <f>G56+IF(A56=$D$21,$B$15,0)</f>
        <v/>
      </c>
      <c r="N56" s="15">
        <f>L56+M56+$B$9-H56</f>
        <v/>
      </c>
      <c r="O56" s="15">
        <f>O55-N56</f>
        <v/>
      </c>
      <c r="P56" s="19">
        <f>IF(AND(O55&gt;=0,O56&lt;0),A56-1+IF(N56&gt;0,MAX(0,O55)/N56,0),"")</f>
        <v/>
      </c>
    </row>
    <row r="57">
      <c r="A57" t="n">
        <v>14</v>
      </c>
      <c r="B57" s="18">
        <f>EDATE($B$5,A57-1)</f>
        <v/>
      </c>
      <c r="C57">
        <f>SUMPRODUCT(($D$26:$D$40&lt;=A57)*($C$26:$C$40&lt;&gt;"")*$E$26:$E$40)</f>
        <v/>
      </c>
      <c r="D57">
        <f>SUMPRODUCT(($D$26:$D$40=A57)*($C$26:$C$40&lt;&gt;"")*$E$26:$E$40)</f>
        <v/>
      </c>
      <c r="E57">
        <f>E56+D57</f>
        <v/>
      </c>
      <c r="F57" s="15">
        <f>SUMPRODUCT(($D$26:$D$40&lt;=A57)*($C$26:$C$40&lt;&gt;"")*$E$26:$E$40*$O$26:$O$40)</f>
        <v/>
      </c>
      <c r="G57" s="15">
        <f>D57*$B$15</f>
        <v/>
      </c>
      <c r="H57" s="15">
        <f>$B$7*(1+$B$8)^(A57-1)</f>
        <v/>
      </c>
      <c r="I57" s="15">
        <f>F57+G57+$B$9-H57</f>
        <v/>
      </c>
      <c r="J57" s="15">
        <f>J56-I57</f>
        <v/>
      </c>
      <c r="K57" s="19">
        <f>IF(AND(J56&gt;=0,J57&lt;0),A57-1+IF(I57&gt;0,MAX(0,J56)/I57,0),"")</f>
        <v/>
      </c>
      <c r="L57" s="15">
        <f>F57+IF(A57&gt;=$D$21,$O$21,0)</f>
        <v/>
      </c>
      <c r="M57" s="15">
        <f>G57+IF(A57=$D$21,$B$15,0)</f>
        <v/>
      </c>
      <c r="N57" s="15">
        <f>L57+M57+$B$9-H57</f>
        <v/>
      </c>
      <c r="O57" s="15">
        <f>O56-N57</f>
        <v/>
      </c>
      <c r="P57" s="19">
        <f>IF(AND(O56&gt;=0,O57&lt;0),A57-1+IF(N57&gt;0,MAX(0,O56)/N57,0),"")</f>
        <v/>
      </c>
    </row>
    <row r="58">
      <c r="A58" t="n">
        <v>15</v>
      </c>
      <c r="B58" s="18">
        <f>EDATE($B$5,A58-1)</f>
        <v/>
      </c>
      <c r="C58">
        <f>SUMPRODUCT(($D$26:$D$40&lt;=A58)*($C$26:$C$40&lt;&gt;"")*$E$26:$E$40)</f>
        <v/>
      </c>
      <c r="D58">
        <f>SUMPRODUCT(($D$26:$D$40=A58)*($C$26:$C$40&lt;&gt;"")*$E$26:$E$40)</f>
        <v/>
      </c>
      <c r="E58">
        <f>E57+D58</f>
        <v/>
      </c>
      <c r="F58" s="15">
        <f>SUMPRODUCT(($D$26:$D$40&lt;=A58)*($C$26:$C$40&lt;&gt;"")*$E$26:$E$40*$O$26:$O$40)</f>
        <v/>
      </c>
      <c r="G58" s="15">
        <f>D58*$B$15</f>
        <v/>
      </c>
      <c r="H58" s="15">
        <f>$B$7*(1+$B$8)^(A58-1)</f>
        <v/>
      </c>
      <c r="I58" s="15">
        <f>F58+G58+$B$9-H58</f>
        <v/>
      </c>
      <c r="J58" s="15">
        <f>J57-I58</f>
        <v/>
      </c>
      <c r="K58" s="19">
        <f>IF(AND(J57&gt;=0,J58&lt;0),A58-1+IF(I58&gt;0,MAX(0,J57)/I58,0),"")</f>
        <v/>
      </c>
      <c r="L58" s="15">
        <f>F58+IF(A58&gt;=$D$21,$O$21,0)</f>
        <v/>
      </c>
      <c r="M58" s="15">
        <f>G58+IF(A58=$D$21,$B$15,0)</f>
        <v/>
      </c>
      <c r="N58" s="15">
        <f>L58+M58+$B$9-H58</f>
        <v/>
      </c>
      <c r="O58" s="15">
        <f>O57-N58</f>
        <v/>
      </c>
      <c r="P58" s="19">
        <f>IF(AND(O57&gt;=0,O58&lt;0),A58-1+IF(N58&gt;0,MAX(0,O57)/N58,0),"")</f>
        <v/>
      </c>
    </row>
    <row r="59">
      <c r="A59" t="n">
        <v>16</v>
      </c>
      <c r="B59" s="18">
        <f>EDATE($B$5,A59-1)</f>
        <v/>
      </c>
      <c r="C59">
        <f>SUMPRODUCT(($D$26:$D$40&lt;=A59)*($C$26:$C$40&lt;&gt;"")*$E$26:$E$40)</f>
        <v/>
      </c>
      <c r="D59">
        <f>SUMPRODUCT(($D$26:$D$40=A59)*($C$26:$C$40&lt;&gt;"")*$E$26:$E$40)</f>
        <v/>
      </c>
      <c r="E59">
        <f>E58+D59</f>
        <v/>
      </c>
      <c r="F59" s="15">
        <f>SUMPRODUCT(($D$26:$D$40&lt;=A59)*($C$26:$C$40&lt;&gt;"")*$E$26:$E$40*$O$26:$O$40)</f>
        <v/>
      </c>
      <c r="G59" s="15">
        <f>D59*$B$15</f>
        <v/>
      </c>
      <c r="H59" s="15">
        <f>$B$7*(1+$B$8)^(A59-1)</f>
        <v/>
      </c>
      <c r="I59" s="15">
        <f>F59+G59+$B$9-H59</f>
        <v/>
      </c>
      <c r="J59" s="15">
        <f>J58-I59</f>
        <v/>
      </c>
      <c r="K59" s="19">
        <f>IF(AND(J58&gt;=0,J59&lt;0),A59-1+IF(I59&gt;0,MAX(0,J58)/I59,0),"")</f>
        <v/>
      </c>
      <c r="L59" s="15">
        <f>F59+IF(A59&gt;=$D$21,$O$21,0)</f>
        <v/>
      </c>
      <c r="M59" s="15">
        <f>G59+IF(A59=$D$21,$B$15,0)</f>
        <v/>
      </c>
      <c r="N59" s="15">
        <f>L59+M59+$B$9-H59</f>
        <v/>
      </c>
      <c r="O59" s="15">
        <f>O58-N59</f>
        <v/>
      </c>
      <c r="P59" s="19">
        <f>IF(AND(O58&gt;=0,O59&lt;0),A59-1+IF(N59&gt;0,MAX(0,O58)/N59,0),"")</f>
        <v/>
      </c>
    </row>
    <row r="60">
      <c r="A60" t="n">
        <v>17</v>
      </c>
      <c r="B60" s="18">
        <f>EDATE($B$5,A60-1)</f>
        <v/>
      </c>
      <c r="C60">
        <f>SUMPRODUCT(($D$26:$D$40&lt;=A60)*($C$26:$C$40&lt;&gt;"")*$E$26:$E$40)</f>
        <v/>
      </c>
      <c r="D60">
        <f>SUMPRODUCT(($D$26:$D$40=A60)*($C$26:$C$40&lt;&gt;"")*$E$26:$E$40)</f>
        <v/>
      </c>
      <c r="E60">
        <f>E59+D60</f>
        <v/>
      </c>
      <c r="F60" s="15">
        <f>SUMPRODUCT(($D$26:$D$40&lt;=A60)*($C$26:$C$40&lt;&gt;"")*$E$26:$E$40*$O$26:$O$40)</f>
        <v/>
      </c>
      <c r="G60" s="15">
        <f>D60*$B$15</f>
        <v/>
      </c>
      <c r="H60" s="15">
        <f>$B$7*(1+$B$8)^(A60-1)</f>
        <v/>
      </c>
      <c r="I60" s="15">
        <f>F60+G60+$B$9-H60</f>
        <v/>
      </c>
      <c r="J60" s="15">
        <f>J59-I60</f>
        <v/>
      </c>
      <c r="K60" s="19">
        <f>IF(AND(J59&gt;=0,J60&lt;0),A60-1+IF(I60&gt;0,MAX(0,J59)/I60,0),"")</f>
        <v/>
      </c>
      <c r="L60" s="15">
        <f>F60+IF(A60&gt;=$D$21,$O$21,0)</f>
        <v/>
      </c>
      <c r="M60" s="15">
        <f>G60+IF(A60=$D$21,$B$15,0)</f>
        <v/>
      </c>
      <c r="N60" s="15">
        <f>L60+M60+$B$9-H60</f>
        <v/>
      </c>
      <c r="O60" s="15">
        <f>O59-N60</f>
        <v/>
      </c>
      <c r="P60" s="19">
        <f>IF(AND(O59&gt;=0,O60&lt;0),A60-1+IF(N60&gt;0,MAX(0,O59)/N60,0),"")</f>
        <v/>
      </c>
    </row>
    <row r="61">
      <c r="A61" t="n">
        <v>18</v>
      </c>
      <c r="B61" s="18">
        <f>EDATE($B$5,A61-1)</f>
        <v/>
      </c>
      <c r="C61">
        <f>SUMPRODUCT(($D$26:$D$40&lt;=A61)*($C$26:$C$40&lt;&gt;"")*$E$26:$E$40)</f>
        <v/>
      </c>
      <c r="D61">
        <f>SUMPRODUCT(($D$26:$D$40=A61)*($C$26:$C$40&lt;&gt;"")*$E$26:$E$40)</f>
        <v/>
      </c>
      <c r="E61">
        <f>E60+D61</f>
        <v/>
      </c>
      <c r="F61" s="15">
        <f>SUMPRODUCT(($D$26:$D$40&lt;=A61)*($C$26:$C$40&lt;&gt;"")*$E$26:$E$40*$O$26:$O$40)</f>
        <v/>
      </c>
      <c r="G61" s="15">
        <f>D61*$B$15</f>
        <v/>
      </c>
      <c r="H61" s="15">
        <f>$B$7*(1+$B$8)^(A61-1)</f>
        <v/>
      </c>
      <c r="I61" s="15">
        <f>F61+G61+$B$9-H61</f>
        <v/>
      </c>
      <c r="J61" s="15">
        <f>J60-I61</f>
        <v/>
      </c>
      <c r="K61" s="19">
        <f>IF(AND(J60&gt;=0,J61&lt;0),A61-1+IF(I61&gt;0,MAX(0,J60)/I61,0),"")</f>
        <v/>
      </c>
      <c r="L61" s="15">
        <f>F61+IF(A61&gt;=$D$21,$O$21,0)</f>
        <v/>
      </c>
      <c r="M61" s="15">
        <f>G61+IF(A61=$D$21,$B$15,0)</f>
        <v/>
      </c>
      <c r="N61" s="15">
        <f>L61+M61+$B$9-H61</f>
        <v/>
      </c>
      <c r="O61" s="15">
        <f>O60-N61</f>
        <v/>
      </c>
      <c r="P61" s="19">
        <f>IF(AND(O60&gt;=0,O61&lt;0),A61-1+IF(N61&gt;0,MAX(0,O60)/N61,0),"")</f>
        <v/>
      </c>
    </row>
    <row r="62">
      <c r="A62" t="n">
        <v>19</v>
      </c>
      <c r="B62" s="18">
        <f>EDATE($B$5,A62-1)</f>
        <v/>
      </c>
      <c r="C62">
        <f>SUMPRODUCT(($D$26:$D$40&lt;=A62)*($C$26:$C$40&lt;&gt;"")*$E$26:$E$40)</f>
        <v/>
      </c>
      <c r="D62">
        <f>SUMPRODUCT(($D$26:$D$40=A62)*($C$26:$C$40&lt;&gt;"")*$E$26:$E$40)</f>
        <v/>
      </c>
      <c r="E62">
        <f>E61+D62</f>
        <v/>
      </c>
      <c r="F62" s="15">
        <f>SUMPRODUCT(($D$26:$D$40&lt;=A62)*($C$26:$C$40&lt;&gt;"")*$E$26:$E$40*$O$26:$O$40)</f>
        <v/>
      </c>
      <c r="G62" s="15">
        <f>D62*$B$15</f>
        <v/>
      </c>
      <c r="H62" s="15">
        <f>$B$7*(1+$B$8)^(A62-1)</f>
        <v/>
      </c>
      <c r="I62" s="15">
        <f>F62+G62+$B$9-H62</f>
        <v/>
      </c>
      <c r="J62" s="15">
        <f>J61-I62</f>
        <v/>
      </c>
      <c r="K62" s="19">
        <f>IF(AND(J61&gt;=0,J62&lt;0),A62-1+IF(I62&gt;0,MAX(0,J61)/I62,0),"")</f>
        <v/>
      </c>
      <c r="L62" s="15">
        <f>F62+IF(A62&gt;=$D$21,$O$21,0)</f>
        <v/>
      </c>
      <c r="M62" s="15">
        <f>G62+IF(A62=$D$21,$B$15,0)</f>
        <v/>
      </c>
      <c r="N62" s="15">
        <f>L62+M62+$B$9-H62</f>
        <v/>
      </c>
      <c r="O62" s="15">
        <f>O61-N62</f>
        <v/>
      </c>
      <c r="P62" s="19">
        <f>IF(AND(O61&gt;=0,O62&lt;0),A62-1+IF(N62&gt;0,MAX(0,O61)/N62,0),"")</f>
        <v/>
      </c>
    </row>
    <row r="63">
      <c r="A63" t="n">
        <v>20</v>
      </c>
      <c r="B63" s="18">
        <f>EDATE($B$5,A63-1)</f>
        <v/>
      </c>
      <c r="C63">
        <f>SUMPRODUCT(($D$26:$D$40&lt;=A63)*($C$26:$C$40&lt;&gt;"")*$E$26:$E$40)</f>
        <v/>
      </c>
      <c r="D63">
        <f>SUMPRODUCT(($D$26:$D$40=A63)*($C$26:$C$40&lt;&gt;"")*$E$26:$E$40)</f>
        <v/>
      </c>
      <c r="E63">
        <f>E62+D63</f>
        <v/>
      </c>
      <c r="F63" s="15">
        <f>SUMPRODUCT(($D$26:$D$40&lt;=A63)*($C$26:$C$40&lt;&gt;"")*$E$26:$E$40*$O$26:$O$40)</f>
        <v/>
      </c>
      <c r="G63" s="15">
        <f>D63*$B$15</f>
        <v/>
      </c>
      <c r="H63" s="15">
        <f>$B$7*(1+$B$8)^(A63-1)</f>
        <v/>
      </c>
      <c r="I63" s="15">
        <f>F63+G63+$B$9-H63</f>
        <v/>
      </c>
      <c r="J63" s="15">
        <f>J62-I63</f>
        <v/>
      </c>
      <c r="K63" s="19">
        <f>IF(AND(J62&gt;=0,J63&lt;0),A63-1+IF(I63&gt;0,MAX(0,J62)/I63,0),"")</f>
        <v/>
      </c>
      <c r="L63" s="15">
        <f>F63+IF(A63&gt;=$D$21,$O$21,0)</f>
        <v/>
      </c>
      <c r="M63" s="15">
        <f>G63+IF(A63=$D$21,$B$15,0)</f>
        <v/>
      </c>
      <c r="N63" s="15">
        <f>L63+M63+$B$9-H63</f>
        <v/>
      </c>
      <c r="O63" s="15">
        <f>O62-N63</f>
        <v/>
      </c>
      <c r="P63" s="19">
        <f>IF(AND(O62&gt;=0,O63&lt;0),A63-1+IF(N63&gt;0,MAX(0,O62)/N63,0),"")</f>
        <v/>
      </c>
    </row>
    <row r="64">
      <c r="A64" t="n">
        <v>21</v>
      </c>
      <c r="B64" s="18">
        <f>EDATE($B$5,A64-1)</f>
        <v/>
      </c>
      <c r="C64">
        <f>SUMPRODUCT(($D$26:$D$40&lt;=A64)*($C$26:$C$40&lt;&gt;"")*$E$26:$E$40)</f>
        <v/>
      </c>
      <c r="D64">
        <f>SUMPRODUCT(($D$26:$D$40=A64)*($C$26:$C$40&lt;&gt;"")*$E$26:$E$40)</f>
        <v/>
      </c>
      <c r="E64">
        <f>E63+D64</f>
        <v/>
      </c>
      <c r="F64" s="15">
        <f>SUMPRODUCT(($D$26:$D$40&lt;=A64)*($C$26:$C$40&lt;&gt;"")*$E$26:$E$40*$O$26:$O$40)</f>
        <v/>
      </c>
      <c r="G64" s="15">
        <f>D64*$B$15</f>
        <v/>
      </c>
      <c r="H64" s="15">
        <f>$B$7*(1+$B$8)^(A64-1)</f>
        <v/>
      </c>
      <c r="I64" s="15">
        <f>F64+G64+$B$9-H64</f>
        <v/>
      </c>
      <c r="J64" s="15">
        <f>J63-I64</f>
        <v/>
      </c>
      <c r="K64" s="19">
        <f>IF(AND(J63&gt;=0,J64&lt;0),A64-1+IF(I64&gt;0,MAX(0,J63)/I64,0),"")</f>
        <v/>
      </c>
      <c r="L64" s="15">
        <f>F64+IF(A64&gt;=$D$21,$O$21,0)</f>
        <v/>
      </c>
      <c r="M64" s="15">
        <f>G64+IF(A64=$D$21,$B$15,0)</f>
        <v/>
      </c>
      <c r="N64" s="15">
        <f>L64+M64+$B$9-H64</f>
        <v/>
      </c>
      <c r="O64" s="15">
        <f>O63-N64</f>
        <v/>
      </c>
      <c r="P64" s="19">
        <f>IF(AND(O63&gt;=0,O64&lt;0),A64-1+IF(N64&gt;0,MAX(0,O63)/N64,0),"")</f>
        <v/>
      </c>
    </row>
    <row r="65">
      <c r="A65" t="n">
        <v>22</v>
      </c>
      <c r="B65" s="18">
        <f>EDATE($B$5,A65-1)</f>
        <v/>
      </c>
      <c r="C65">
        <f>SUMPRODUCT(($D$26:$D$40&lt;=A65)*($C$26:$C$40&lt;&gt;"")*$E$26:$E$40)</f>
        <v/>
      </c>
      <c r="D65">
        <f>SUMPRODUCT(($D$26:$D$40=A65)*($C$26:$C$40&lt;&gt;"")*$E$26:$E$40)</f>
        <v/>
      </c>
      <c r="E65">
        <f>E64+D65</f>
        <v/>
      </c>
      <c r="F65" s="15">
        <f>SUMPRODUCT(($D$26:$D$40&lt;=A65)*($C$26:$C$40&lt;&gt;"")*$E$26:$E$40*$O$26:$O$40)</f>
        <v/>
      </c>
      <c r="G65" s="15">
        <f>D65*$B$15</f>
        <v/>
      </c>
      <c r="H65" s="15">
        <f>$B$7*(1+$B$8)^(A65-1)</f>
        <v/>
      </c>
      <c r="I65" s="15">
        <f>F65+G65+$B$9-H65</f>
        <v/>
      </c>
      <c r="J65" s="15">
        <f>J64-I65</f>
        <v/>
      </c>
      <c r="K65" s="19">
        <f>IF(AND(J64&gt;=0,J65&lt;0),A65-1+IF(I65&gt;0,MAX(0,J64)/I65,0),"")</f>
        <v/>
      </c>
      <c r="L65" s="15">
        <f>F65+IF(A65&gt;=$D$21,$O$21,0)</f>
        <v/>
      </c>
      <c r="M65" s="15">
        <f>G65+IF(A65=$D$21,$B$15,0)</f>
        <v/>
      </c>
      <c r="N65" s="15">
        <f>L65+M65+$B$9-H65</f>
        <v/>
      </c>
      <c r="O65" s="15">
        <f>O64-N65</f>
        <v/>
      </c>
      <c r="P65" s="19">
        <f>IF(AND(O64&gt;=0,O65&lt;0),A65-1+IF(N65&gt;0,MAX(0,O64)/N65,0),"")</f>
        <v/>
      </c>
    </row>
    <row r="66">
      <c r="A66" t="n">
        <v>23</v>
      </c>
      <c r="B66" s="18">
        <f>EDATE($B$5,A66-1)</f>
        <v/>
      </c>
      <c r="C66">
        <f>SUMPRODUCT(($D$26:$D$40&lt;=A66)*($C$26:$C$40&lt;&gt;"")*$E$26:$E$40)</f>
        <v/>
      </c>
      <c r="D66">
        <f>SUMPRODUCT(($D$26:$D$40=A66)*($C$26:$C$40&lt;&gt;"")*$E$26:$E$40)</f>
        <v/>
      </c>
      <c r="E66">
        <f>E65+D66</f>
        <v/>
      </c>
      <c r="F66" s="15">
        <f>SUMPRODUCT(($D$26:$D$40&lt;=A66)*($C$26:$C$40&lt;&gt;"")*$E$26:$E$40*$O$26:$O$40)</f>
        <v/>
      </c>
      <c r="G66" s="15">
        <f>D66*$B$15</f>
        <v/>
      </c>
      <c r="H66" s="15">
        <f>$B$7*(1+$B$8)^(A66-1)</f>
        <v/>
      </c>
      <c r="I66" s="15">
        <f>F66+G66+$B$9-H66</f>
        <v/>
      </c>
      <c r="J66" s="15">
        <f>J65-I66</f>
        <v/>
      </c>
      <c r="K66" s="19">
        <f>IF(AND(J65&gt;=0,J66&lt;0),A66-1+IF(I66&gt;0,MAX(0,J65)/I66,0),"")</f>
        <v/>
      </c>
      <c r="L66" s="15">
        <f>F66+IF(A66&gt;=$D$21,$O$21,0)</f>
        <v/>
      </c>
      <c r="M66" s="15">
        <f>G66+IF(A66=$D$21,$B$15,0)</f>
        <v/>
      </c>
      <c r="N66" s="15">
        <f>L66+M66+$B$9-H66</f>
        <v/>
      </c>
      <c r="O66" s="15">
        <f>O65-N66</f>
        <v/>
      </c>
      <c r="P66" s="19">
        <f>IF(AND(O65&gt;=0,O66&lt;0),A66-1+IF(N66&gt;0,MAX(0,O65)/N66,0),"")</f>
        <v/>
      </c>
    </row>
    <row r="67">
      <c r="A67" t="n">
        <v>24</v>
      </c>
      <c r="B67" s="18">
        <f>EDATE($B$5,A67-1)</f>
        <v/>
      </c>
      <c r="C67">
        <f>SUMPRODUCT(($D$26:$D$40&lt;=A67)*($C$26:$C$40&lt;&gt;"")*$E$26:$E$40)</f>
        <v/>
      </c>
      <c r="D67">
        <f>SUMPRODUCT(($D$26:$D$40=A67)*($C$26:$C$40&lt;&gt;"")*$E$26:$E$40)</f>
        <v/>
      </c>
      <c r="E67">
        <f>E66+D67</f>
        <v/>
      </c>
      <c r="F67" s="15">
        <f>SUMPRODUCT(($D$26:$D$40&lt;=A67)*($C$26:$C$40&lt;&gt;"")*$E$26:$E$40*$O$26:$O$40)</f>
        <v/>
      </c>
      <c r="G67" s="15">
        <f>D67*$B$15</f>
        <v/>
      </c>
      <c r="H67" s="15">
        <f>$B$7*(1+$B$8)^(A67-1)</f>
        <v/>
      </c>
      <c r="I67" s="15">
        <f>F67+G67+$B$9-H67</f>
        <v/>
      </c>
      <c r="J67" s="15">
        <f>J66-I67</f>
        <v/>
      </c>
      <c r="K67" s="19">
        <f>IF(AND(J66&gt;=0,J67&lt;0),A67-1+IF(I67&gt;0,MAX(0,J66)/I67,0),"")</f>
        <v/>
      </c>
      <c r="L67" s="15">
        <f>F67+IF(A67&gt;=$D$21,$O$21,0)</f>
        <v/>
      </c>
      <c r="M67" s="15">
        <f>G67+IF(A67=$D$21,$B$15,0)</f>
        <v/>
      </c>
      <c r="N67" s="15">
        <f>L67+M67+$B$9-H67</f>
        <v/>
      </c>
      <c r="O67" s="15">
        <f>O66-N67</f>
        <v/>
      </c>
      <c r="P67" s="19">
        <f>IF(AND(O66&gt;=0,O67&lt;0),A67-1+IF(N67&gt;0,MAX(0,O66)/N67,0),"")</f>
        <v/>
      </c>
    </row>
    <row r="68">
      <c r="A68" t="n">
        <v>25</v>
      </c>
      <c r="B68" s="18">
        <f>EDATE($B$5,A68-1)</f>
        <v/>
      </c>
      <c r="C68">
        <f>SUMPRODUCT(($D$26:$D$40&lt;=A68)*($C$26:$C$40&lt;&gt;"")*$E$26:$E$40)</f>
        <v/>
      </c>
      <c r="D68">
        <f>SUMPRODUCT(($D$26:$D$40=A68)*($C$26:$C$40&lt;&gt;"")*$E$26:$E$40)</f>
        <v/>
      </c>
      <c r="E68">
        <f>E67+D68</f>
        <v/>
      </c>
      <c r="F68" s="15">
        <f>SUMPRODUCT(($D$26:$D$40&lt;=A68)*($C$26:$C$40&lt;&gt;"")*$E$26:$E$40*$O$26:$O$40)</f>
        <v/>
      </c>
      <c r="G68" s="15">
        <f>D68*$B$15</f>
        <v/>
      </c>
      <c r="H68" s="15">
        <f>$B$7*(1+$B$8)^(A68-1)</f>
        <v/>
      </c>
      <c r="I68" s="15">
        <f>F68+G68+$B$9-H68</f>
        <v/>
      </c>
      <c r="J68" s="15">
        <f>J67-I68</f>
        <v/>
      </c>
      <c r="K68" s="19">
        <f>IF(AND(J67&gt;=0,J68&lt;0),A68-1+IF(I68&gt;0,MAX(0,J67)/I68,0),"")</f>
        <v/>
      </c>
      <c r="L68" s="15">
        <f>F68+IF(A68&gt;=$D$21,$O$21,0)</f>
        <v/>
      </c>
      <c r="M68" s="15">
        <f>G68+IF(A68=$D$21,$B$15,0)</f>
        <v/>
      </c>
      <c r="N68" s="15">
        <f>L68+M68+$B$9-H68</f>
        <v/>
      </c>
      <c r="O68" s="15">
        <f>O67-N68</f>
        <v/>
      </c>
      <c r="P68" s="19">
        <f>IF(AND(O67&gt;=0,O68&lt;0),A68-1+IF(N68&gt;0,MAX(0,O67)/N68,0),"")</f>
        <v/>
      </c>
    </row>
    <row r="69">
      <c r="A69" t="n">
        <v>26</v>
      </c>
      <c r="B69" s="18">
        <f>EDATE($B$5,A69-1)</f>
        <v/>
      </c>
      <c r="C69">
        <f>SUMPRODUCT(($D$26:$D$40&lt;=A69)*($C$26:$C$40&lt;&gt;"")*$E$26:$E$40)</f>
        <v/>
      </c>
      <c r="D69">
        <f>SUMPRODUCT(($D$26:$D$40=A69)*($C$26:$C$40&lt;&gt;"")*$E$26:$E$40)</f>
        <v/>
      </c>
      <c r="E69">
        <f>E68+D69</f>
        <v/>
      </c>
      <c r="F69" s="15">
        <f>SUMPRODUCT(($D$26:$D$40&lt;=A69)*($C$26:$C$40&lt;&gt;"")*$E$26:$E$40*$O$26:$O$40)</f>
        <v/>
      </c>
      <c r="G69" s="15">
        <f>D69*$B$15</f>
        <v/>
      </c>
      <c r="H69" s="15">
        <f>$B$7*(1+$B$8)^(A69-1)</f>
        <v/>
      </c>
      <c r="I69" s="15">
        <f>F69+G69+$B$9-H69</f>
        <v/>
      </c>
      <c r="J69" s="15">
        <f>J68-I69</f>
        <v/>
      </c>
      <c r="K69" s="19">
        <f>IF(AND(J68&gt;=0,J69&lt;0),A69-1+IF(I69&gt;0,MAX(0,J68)/I69,0),"")</f>
        <v/>
      </c>
      <c r="L69" s="15">
        <f>F69+IF(A69&gt;=$D$21,$O$21,0)</f>
        <v/>
      </c>
      <c r="M69" s="15">
        <f>G69+IF(A69=$D$21,$B$15,0)</f>
        <v/>
      </c>
      <c r="N69" s="15">
        <f>L69+M69+$B$9-H69</f>
        <v/>
      </c>
      <c r="O69" s="15">
        <f>O68-N69</f>
        <v/>
      </c>
      <c r="P69" s="19">
        <f>IF(AND(O68&gt;=0,O69&lt;0),A69-1+IF(N69&gt;0,MAX(0,O68)/N69,0),"")</f>
        <v/>
      </c>
    </row>
    <row r="70">
      <c r="A70" t="n">
        <v>27</v>
      </c>
      <c r="B70" s="18">
        <f>EDATE($B$5,A70-1)</f>
        <v/>
      </c>
      <c r="C70">
        <f>SUMPRODUCT(($D$26:$D$40&lt;=A70)*($C$26:$C$40&lt;&gt;"")*$E$26:$E$40)</f>
        <v/>
      </c>
      <c r="D70">
        <f>SUMPRODUCT(($D$26:$D$40=A70)*($C$26:$C$40&lt;&gt;"")*$E$26:$E$40)</f>
        <v/>
      </c>
      <c r="E70">
        <f>E69+D70</f>
        <v/>
      </c>
      <c r="F70" s="15">
        <f>SUMPRODUCT(($D$26:$D$40&lt;=A70)*($C$26:$C$40&lt;&gt;"")*$E$26:$E$40*$O$26:$O$40)</f>
        <v/>
      </c>
      <c r="G70" s="15">
        <f>D70*$B$15</f>
        <v/>
      </c>
      <c r="H70" s="15">
        <f>$B$7*(1+$B$8)^(A70-1)</f>
        <v/>
      </c>
      <c r="I70" s="15">
        <f>F70+G70+$B$9-H70</f>
        <v/>
      </c>
      <c r="J70" s="15">
        <f>J69-I70</f>
        <v/>
      </c>
      <c r="K70" s="19">
        <f>IF(AND(J69&gt;=0,J70&lt;0),A70-1+IF(I70&gt;0,MAX(0,J69)/I70,0),"")</f>
        <v/>
      </c>
      <c r="L70" s="15">
        <f>F70+IF(A70&gt;=$D$21,$O$21,0)</f>
        <v/>
      </c>
      <c r="M70" s="15">
        <f>G70+IF(A70=$D$21,$B$15,0)</f>
        <v/>
      </c>
      <c r="N70" s="15">
        <f>L70+M70+$B$9-H70</f>
        <v/>
      </c>
      <c r="O70" s="15">
        <f>O69-N70</f>
        <v/>
      </c>
      <c r="P70" s="19">
        <f>IF(AND(O69&gt;=0,O70&lt;0),A70-1+IF(N70&gt;0,MAX(0,O69)/N70,0),"")</f>
        <v/>
      </c>
    </row>
    <row r="71">
      <c r="A71" t="n">
        <v>28</v>
      </c>
      <c r="B71" s="18">
        <f>EDATE($B$5,A71-1)</f>
        <v/>
      </c>
      <c r="C71">
        <f>SUMPRODUCT(($D$26:$D$40&lt;=A71)*($C$26:$C$40&lt;&gt;"")*$E$26:$E$40)</f>
        <v/>
      </c>
      <c r="D71">
        <f>SUMPRODUCT(($D$26:$D$40=A71)*($C$26:$C$40&lt;&gt;"")*$E$26:$E$40)</f>
        <v/>
      </c>
      <c r="E71">
        <f>E70+D71</f>
        <v/>
      </c>
      <c r="F71" s="15">
        <f>SUMPRODUCT(($D$26:$D$40&lt;=A71)*($C$26:$C$40&lt;&gt;"")*$E$26:$E$40*$O$26:$O$40)</f>
        <v/>
      </c>
      <c r="G71" s="15">
        <f>D71*$B$15</f>
        <v/>
      </c>
      <c r="H71" s="15">
        <f>$B$7*(1+$B$8)^(A71-1)</f>
        <v/>
      </c>
      <c r="I71" s="15">
        <f>F71+G71+$B$9-H71</f>
        <v/>
      </c>
      <c r="J71" s="15">
        <f>J70-I71</f>
        <v/>
      </c>
      <c r="K71" s="19">
        <f>IF(AND(J70&gt;=0,J71&lt;0),A71-1+IF(I71&gt;0,MAX(0,J70)/I71,0),"")</f>
        <v/>
      </c>
      <c r="L71" s="15">
        <f>F71+IF(A71&gt;=$D$21,$O$21,0)</f>
        <v/>
      </c>
      <c r="M71" s="15">
        <f>G71+IF(A71=$D$21,$B$15,0)</f>
        <v/>
      </c>
      <c r="N71" s="15">
        <f>L71+M71+$B$9-H71</f>
        <v/>
      </c>
      <c r="O71" s="15">
        <f>O70-N71</f>
        <v/>
      </c>
      <c r="P71" s="19">
        <f>IF(AND(O70&gt;=0,O71&lt;0),A71-1+IF(N71&gt;0,MAX(0,O70)/N71,0),"")</f>
        <v/>
      </c>
    </row>
    <row r="72">
      <c r="A72" t="n">
        <v>29</v>
      </c>
      <c r="B72" s="18">
        <f>EDATE($B$5,A72-1)</f>
        <v/>
      </c>
      <c r="C72">
        <f>SUMPRODUCT(($D$26:$D$40&lt;=A72)*($C$26:$C$40&lt;&gt;"")*$E$26:$E$40)</f>
        <v/>
      </c>
      <c r="D72">
        <f>SUMPRODUCT(($D$26:$D$40=A72)*($C$26:$C$40&lt;&gt;"")*$E$26:$E$40)</f>
        <v/>
      </c>
      <c r="E72">
        <f>E71+D72</f>
        <v/>
      </c>
      <c r="F72" s="15">
        <f>SUMPRODUCT(($D$26:$D$40&lt;=A72)*($C$26:$C$40&lt;&gt;"")*$E$26:$E$40*$O$26:$O$40)</f>
        <v/>
      </c>
      <c r="G72" s="15">
        <f>D72*$B$15</f>
        <v/>
      </c>
      <c r="H72" s="15">
        <f>$B$7*(1+$B$8)^(A72-1)</f>
        <v/>
      </c>
      <c r="I72" s="15">
        <f>F72+G72+$B$9-H72</f>
        <v/>
      </c>
      <c r="J72" s="15">
        <f>J71-I72</f>
        <v/>
      </c>
      <c r="K72" s="19">
        <f>IF(AND(J71&gt;=0,J72&lt;0),A72-1+IF(I72&gt;0,MAX(0,J71)/I72,0),"")</f>
        <v/>
      </c>
      <c r="L72" s="15">
        <f>F72+IF(A72&gt;=$D$21,$O$21,0)</f>
        <v/>
      </c>
      <c r="M72" s="15">
        <f>G72+IF(A72=$D$21,$B$15,0)</f>
        <v/>
      </c>
      <c r="N72" s="15">
        <f>L72+M72+$B$9-H72</f>
        <v/>
      </c>
      <c r="O72" s="15">
        <f>O71-N72</f>
        <v/>
      </c>
      <c r="P72" s="19">
        <f>IF(AND(O71&gt;=0,O72&lt;0),A72-1+IF(N72&gt;0,MAX(0,O71)/N72,0),"")</f>
        <v/>
      </c>
    </row>
    <row r="73">
      <c r="A73" t="n">
        <v>30</v>
      </c>
      <c r="B73" s="18">
        <f>EDATE($B$5,A73-1)</f>
        <v/>
      </c>
      <c r="C73">
        <f>SUMPRODUCT(($D$26:$D$40&lt;=A73)*($C$26:$C$40&lt;&gt;"")*$E$26:$E$40)</f>
        <v/>
      </c>
      <c r="D73">
        <f>SUMPRODUCT(($D$26:$D$40=A73)*($C$26:$C$40&lt;&gt;"")*$E$26:$E$40)</f>
        <v/>
      </c>
      <c r="E73">
        <f>E72+D73</f>
        <v/>
      </c>
      <c r="F73" s="15">
        <f>SUMPRODUCT(($D$26:$D$40&lt;=A73)*($C$26:$C$40&lt;&gt;"")*$E$26:$E$40*$O$26:$O$40)</f>
        <v/>
      </c>
      <c r="G73" s="15">
        <f>D73*$B$15</f>
        <v/>
      </c>
      <c r="H73" s="15">
        <f>$B$7*(1+$B$8)^(A73-1)</f>
        <v/>
      </c>
      <c r="I73" s="15">
        <f>F73+G73+$B$9-H73</f>
        <v/>
      </c>
      <c r="J73" s="15">
        <f>J72-I73</f>
        <v/>
      </c>
      <c r="K73" s="19">
        <f>IF(AND(J72&gt;=0,J73&lt;0),A73-1+IF(I73&gt;0,MAX(0,J72)/I73,0),"")</f>
        <v/>
      </c>
      <c r="L73" s="15">
        <f>F73+IF(A73&gt;=$D$21,$O$21,0)</f>
        <v/>
      </c>
      <c r="M73" s="15">
        <f>G73+IF(A73=$D$21,$B$15,0)</f>
        <v/>
      </c>
      <c r="N73" s="15">
        <f>L73+M73+$B$9-H73</f>
        <v/>
      </c>
      <c r="O73" s="15">
        <f>O72-N73</f>
        <v/>
      </c>
      <c r="P73" s="19">
        <f>IF(AND(O72&gt;=0,O73&lt;0),A73-1+IF(N73&gt;0,MAX(0,O72)/N73,0),"")</f>
        <v/>
      </c>
    </row>
    <row r="74">
      <c r="A74" t="n">
        <v>31</v>
      </c>
      <c r="B74" s="18">
        <f>EDATE($B$5,A74-1)</f>
        <v/>
      </c>
      <c r="C74">
        <f>SUMPRODUCT(($D$26:$D$40&lt;=A74)*($C$26:$C$40&lt;&gt;"")*$E$26:$E$40)</f>
        <v/>
      </c>
      <c r="D74">
        <f>SUMPRODUCT(($D$26:$D$40=A74)*($C$26:$C$40&lt;&gt;"")*$E$26:$E$40)</f>
        <v/>
      </c>
      <c r="E74">
        <f>E73+D74</f>
        <v/>
      </c>
      <c r="F74" s="15">
        <f>SUMPRODUCT(($D$26:$D$40&lt;=A74)*($C$26:$C$40&lt;&gt;"")*$E$26:$E$40*$O$26:$O$40)</f>
        <v/>
      </c>
      <c r="G74" s="15">
        <f>D74*$B$15</f>
        <v/>
      </c>
      <c r="H74" s="15">
        <f>$B$7*(1+$B$8)^(A74-1)</f>
        <v/>
      </c>
      <c r="I74" s="15">
        <f>F74+G74+$B$9-H74</f>
        <v/>
      </c>
      <c r="J74" s="15">
        <f>J73-I74</f>
        <v/>
      </c>
      <c r="K74" s="19">
        <f>IF(AND(J73&gt;=0,J74&lt;0),A74-1+IF(I74&gt;0,MAX(0,J73)/I74,0),"")</f>
        <v/>
      </c>
      <c r="L74" s="15">
        <f>F74+IF(A74&gt;=$D$21,$O$21,0)</f>
        <v/>
      </c>
      <c r="M74" s="15">
        <f>G74+IF(A74=$D$21,$B$15,0)</f>
        <v/>
      </c>
      <c r="N74" s="15">
        <f>L74+M74+$B$9-H74</f>
        <v/>
      </c>
      <c r="O74" s="15">
        <f>O73-N74</f>
        <v/>
      </c>
      <c r="P74" s="19">
        <f>IF(AND(O73&gt;=0,O74&lt;0),A74-1+IF(N74&gt;0,MAX(0,O73)/N74,0),"")</f>
        <v/>
      </c>
    </row>
    <row r="75">
      <c r="A75" t="n">
        <v>32</v>
      </c>
      <c r="B75" s="18">
        <f>EDATE($B$5,A75-1)</f>
        <v/>
      </c>
      <c r="C75">
        <f>SUMPRODUCT(($D$26:$D$40&lt;=A75)*($C$26:$C$40&lt;&gt;"")*$E$26:$E$40)</f>
        <v/>
      </c>
      <c r="D75">
        <f>SUMPRODUCT(($D$26:$D$40=A75)*($C$26:$C$40&lt;&gt;"")*$E$26:$E$40)</f>
        <v/>
      </c>
      <c r="E75">
        <f>E74+D75</f>
        <v/>
      </c>
      <c r="F75" s="15">
        <f>SUMPRODUCT(($D$26:$D$40&lt;=A75)*($C$26:$C$40&lt;&gt;"")*$E$26:$E$40*$O$26:$O$40)</f>
        <v/>
      </c>
      <c r="G75" s="15">
        <f>D75*$B$15</f>
        <v/>
      </c>
      <c r="H75" s="15">
        <f>$B$7*(1+$B$8)^(A75-1)</f>
        <v/>
      </c>
      <c r="I75" s="15">
        <f>F75+G75+$B$9-H75</f>
        <v/>
      </c>
      <c r="J75" s="15">
        <f>J74-I75</f>
        <v/>
      </c>
      <c r="K75" s="19">
        <f>IF(AND(J74&gt;=0,J75&lt;0),A75-1+IF(I75&gt;0,MAX(0,J74)/I75,0),"")</f>
        <v/>
      </c>
      <c r="L75" s="15">
        <f>F75+IF(A75&gt;=$D$21,$O$21,0)</f>
        <v/>
      </c>
      <c r="M75" s="15">
        <f>G75+IF(A75=$D$21,$B$15,0)</f>
        <v/>
      </c>
      <c r="N75" s="15">
        <f>L75+M75+$B$9-H75</f>
        <v/>
      </c>
      <c r="O75" s="15">
        <f>O74-N75</f>
        <v/>
      </c>
      <c r="P75" s="19">
        <f>IF(AND(O74&gt;=0,O75&lt;0),A75-1+IF(N75&gt;0,MAX(0,O74)/N75,0),"")</f>
        <v/>
      </c>
    </row>
    <row r="76">
      <c r="A76" t="n">
        <v>33</v>
      </c>
      <c r="B76" s="18">
        <f>EDATE($B$5,A76-1)</f>
        <v/>
      </c>
      <c r="C76">
        <f>SUMPRODUCT(($D$26:$D$40&lt;=A76)*($C$26:$C$40&lt;&gt;"")*$E$26:$E$40)</f>
        <v/>
      </c>
      <c r="D76">
        <f>SUMPRODUCT(($D$26:$D$40=A76)*($C$26:$C$40&lt;&gt;"")*$E$26:$E$40)</f>
        <v/>
      </c>
      <c r="E76">
        <f>E75+D76</f>
        <v/>
      </c>
      <c r="F76" s="15">
        <f>SUMPRODUCT(($D$26:$D$40&lt;=A76)*($C$26:$C$40&lt;&gt;"")*$E$26:$E$40*$O$26:$O$40)</f>
        <v/>
      </c>
      <c r="G76" s="15">
        <f>D76*$B$15</f>
        <v/>
      </c>
      <c r="H76" s="15">
        <f>$B$7*(1+$B$8)^(A76-1)</f>
        <v/>
      </c>
      <c r="I76" s="15">
        <f>F76+G76+$B$9-H76</f>
        <v/>
      </c>
      <c r="J76" s="15">
        <f>J75-I76</f>
        <v/>
      </c>
      <c r="K76" s="19">
        <f>IF(AND(J75&gt;=0,J76&lt;0),A76-1+IF(I76&gt;0,MAX(0,J75)/I76,0),"")</f>
        <v/>
      </c>
      <c r="L76" s="15">
        <f>F76+IF(A76&gt;=$D$21,$O$21,0)</f>
        <v/>
      </c>
      <c r="M76" s="15">
        <f>G76+IF(A76=$D$21,$B$15,0)</f>
        <v/>
      </c>
      <c r="N76" s="15">
        <f>L76+M76+$B$9-H76</f>
        <v/>
      </c>
      <c r="O76" s="15">
        <f>O75-N76</f>
        <v/>
      </c>
      <c r="P76" s="19">
        <f>IF(AND(O75&gt;=0,O76&lt;0),A76-1+IF(N76&gt;0,MAX(0,O75)/N76,0),"")</f>
        <v/>
      </c>
    </row>
    <row r="77">
      <c r="A77" t="n">
        <v>34</v>
      </c>
      <c r="B77" s="18">
        <f>EDATE($B$5,A77-1)</f>
        <v/>
      </c>
      <c r="C77">
        <f>SUMPRODUCT(($D$26:$D$40&lt;=A77)*($C$26:$C$40&lt;&gt;"")*$E$26:$E$40)</f>
        <v/>
      </c>
      <c r="D77">
        <f>SUMPRODUCT(($D$26:$D$40=A77)*($C$26:$C$40&lt;&gt;"")*$E$26:$E$40)</f>
        <v/>
      </c>
      <c r="E77">
        <f>E76+D77</f>
        <v/>
      </c>
      <c r="F77" s="15">
        <f>SUMPRODUCT(($D$26:$D$40&lt;=A77)*($C$26:$C$40&lt;&gt;"")*$E$26:$E$40*$O$26:$O$40)</f>
        <v/>
      </c>
      <c r="G77" s="15">
        <f>D77*$B$15</f>
        <v/>
      </c>
      <c r="H77" s="15">
        <f>$B$7*(1+$B$8)^(A77-1)</f>
        <v/>
      </c>
      <c r="I77" s="15">
        <f>F77+G77+$B$9-H77</f>
        <v/>
      </c>
      <c r="J77" s="15">
        <f>J76-I77</f>
        <v/>
      </c>
      <c r="K77" s="19">
        <f>IF(AND(J76&gt;=0,J77&lt;0),A77-1+IF(I77&gt;0,MAX(0,J76)/I77,0),"")</f>
        <v/>
      </c>
      <c r="L77" s="15">
        <f>F77+IF(A77&gt;=$D$21,$O$21,0)</f>
        <v/>
      </c>
      <c r="M77" s="15">
        <f>G77+IF(A77=$D$21,$B$15,0)</f>
        <v/>
      </c>
      <c r="N77" s="15">
        <f>L77+M77+$B$9-H77</f>
        <v/>
      </c>
      <c r="O77" s="15">
        <f>O76-N77</f>
        <v/>
      </c>
      <c r="P77" s="19">
        <f>IF(AND(O76&gt;=0,O77&lt;0),A77-1+IF(N77&gt;0,MAX(0,O76)/N77,0),"")</f>
        <v/>
      </c>
    </row>
    <row r="78">
      <c r="A78" t="n">
        <v>35</v>
      </c>
      <c r="B78" s="18">
        <f>EDATE($B$5,A78-1)</f>
        <v/>
      </c>
      <c r="C78">
        <f>SUMPRODUCT(($D$26:$D$40&lt;=A78)*($C$26:$C$40&lt;&gt;"")*$E$26:$E$40)</f>
        <v/>
      </c>
      <c r="D78">
        <f>SUMPRODUCT(($D$26:$D$40=A78)*($C$26:$C$40&lt;&gt;"")*$E$26:$E$40)</f>
        <v/>
      </c>
      <c r="E78">
        <f>E77+D78</f>
        <v/>
      </c>
      <c r="F78" s="15">
        <f>SUMPRODUCT(($D$26:$D$40&lt;=A78)*($C$26:$C$40&lt;&gt;"")*$E$26:$E$40*$O$26:$O$40)</f>
        <v/>
      </c>
      <c r="G78" s="15">
        <f>D78*$B$15</f>
        <v/>
      </c>
      <c r="H78" s="15">
        <f>$B$7*(1+$B$8)^(A78-1)</f>
        <v/>
      </c>
      <c r="I78" s="15">
        <f>F78+G78+$B$9-H78</f>
        <v/>
      </c>
      <c r="J78" s="15">
        <f>J77-I78</f>
        <v/>
      </c>
      <c r="K78" s="19">
        <f>IF(AND(J77&gt;=0,J78&lt;0),A78-1+IF(I78&gt;0,MAX(0,J77)/I78,0),"")</f>
        <v/>
      </c>
      <c r="L78" s="15">
        <f>F78+IF(A78&gt;=$D$21,$O$21,0)</f>
        <v/>
      </c>
      <c r="M78" s="15">
        <f>G78+IF(A78=$D$21,$B$15,0)</f>
        <v/>
      </c>
      <c r="N78" s="15">
        <f>L78+M78+$B$9-H78</f>
        <v/>
      </c>
      <c r="O78" s="15">
        <f>O77-N78</f>
        <v/>
      </c>
      <c r="P78" s="19">
        <f>IF(AND(O77&gt;=0,O78&lt;0),A78-1+IF(N78&gt;0,MAX(0,O77)/N78,0),"")</f>
        <v/>
      </c>
    </row>
    <row r="79">
      <c r="A79" t="n">
        <v>36</v>
      </c>
      <c r="B79" s="18">
        <f>EDATE($B$5,A79-1)</f>
        <v/>
      </c>
      <c r="C79">
        <f>SUMPRODUCT(($D$26:$D$40&lt;=A79)*($C$26:$C$40&lt;&gt;"")*$E$26:$E$40)</f>
        <v/>
      </c>
      <c r="D79">
        <f>SUMPRODUCT(($D$26:$D$40=A79)*($C$26:$C$40&lt;&gt;"")*$E$26:$E$40)</f>
        <v/>
      </c>
      <c r="E79">
        <f>E78+D79</f>
        <v/>
      </c>
      <c r="F79" s="15">
        <f>SUMPRODUCT(($D$26:$D$40&lt;=A79)*($C$26:$C$40&lt;&gt;"")*$E$26:$E$40*$O$26:$O$40)</f>
        <v/>
      </c>
      <c r="G79" s="15">
        <f>D79*$B$15</f>
        <v/>
      </c>
      <c r="H79" s="15">
        <f>$B$7*(1+$B$8)^(A79-1)</f>
        <v/>
      </c>
      <c r="I79" s="15">
        <f>F79+G79+$B$9-H79</f>
        <v/>
      </c>
      <c r="J79" s="15">
        <f>J78-I79</f>
        <v/>
      </c>
      <c r="K79" s="19">
        <f>IF(AND(J78&gt;=0,J79&lt;0),A79-1+IF(I79&gt;0,MAX(0,J78)/I79,0),"")</f>
        <v/>
      </c>
      <c r="L79" s="15">
        <f>F79+IF(A79&gt;=$D$21,$O$21,0)</f>
        <v/>
      </c>
      <c r="M79" s="15">
        <f>G79+IF(A79=$D$21,$B$15,0)</f>
        <v/>
      </c>
      <c r="N79" s="15">
        <f>L79+M79+$B$9-H79</f>
        <v/>
      </c>
      <c r="O79" s="15">
        <f>O78-N79</f>
        <v/>
      </c>
      <c r="P79" s="19">
        <f>IF(AND(O78&gt;=0,O79&lt;0),A79-1+IF(N79&gt;0,MAX(0,O78)/N79,0),"")</f>
        <v/>
      </c>
    </row>
    <row r="80">
      <c r="A80" t="n">
        <v>37</v>
      </c>
      <c r="B80" s="18">
        <f>EDATE($B$5,A80-1)</f>
        <v/>
      </c>
      <c r="C80">
        <f>SUMPRODUCT(($D$26:$D$40&lt;=A80)*($C$26:$C$40&lt;&gt;"")*$E$26:$E$40)</f>
        <v/>
      </c>
      <c r="D80">
        <f>SUMPRODUCT(($D$26:$D$40=A80)*($C$26:$C$40&lt;&gt;"")*$E$26:$E$40)</f>
        <v/>
      </c>
      <c r="E80">
        <f>E79+D80</f>
        <v/>
      </c>
      <c r="F80" s="15">
        <f>SUMPRODUCT(($D$26:$D$40&lt;=A80)*($C$26:$C$40&lt;&gt;"")*$E$26:$E$40*$O$26:$O$40)</f>
        <v/>
      </c>
      <c r="G80" s="15">
        <f>D80*$B$15</f>
        <v/>
      </c>
      <c r="H80" s="15">
        <f>$B$7*(1+$B$8)^(A80-1)</f>
        <v/>
      </c>
      <c r="I80" s="15">
        <f>F80+G80+$B$9-H80</f>
        <v/>
      </c>
      <c r="J80" s="15">
        <f>J79-I80</f>
        <v/>
      </c>
      <c r="K80" s="19">
        <f>IF(AND(J79&gt;=0,J80&lt;0),A80-1+IF(I80&gt;0,MAX(0,J79)/I80,0),"")</f>
        <v/>
      </c>
      <c r="L80" s="15">
        <f>F80+IF(A80&gt;=$D$21,$O$21,0)</f>
        <v/>
      </c>
      <c r="M80" s="15">
        <f>G80+IF(A80=$D$21,$B$15,0)</f>
        <v/>
      </c>
      <c r="N80" s="15">
        <f>L80+M80+$B$9-H80</f>
        <v/>
      </c>
      <c r="O80" s="15">
        <f>O79-N80</f>
        <v/>
      </c>
      <c r="P80" s="19">
        <f>IF(AND(O79&gt;=0,O80&lt;0),A80-1+IF(N80&gt;0,MAX(0,O79)/N80,0),"")</f>
        <v/>
      </c>
    </row>
    <row r="81">
      <c r="A81" t="n">
        <v>38</v>
      </c>
      <c r="B81" s="18">
        <f>EDATE($B$5,A81-1)</f>
        <v/>
      </c>
      <c r="C81">
        <f>SUMPRODUCT(($D$26:$D$40&lt;=A81)*($C$26:$C$40&lt;&gt;"")*$E$26:$E$40)</f>
        <v/>
      </c>
      <c r="D81">
        <f>SUMPRODUCT(($D$26:$D$40=A81)*($C$26:$C$40&lt;&gt;"")*$E$26:$E$40)</f>
        <v/>
      </c>
      <c r="E81">
        <f>E80+D81</f>
        <v/>
      </c>
      <c r="F81" s="15">
        <f>SUMPRODUCT(($D$26:$D$40&lt;=A81)*($C$26:$C$40&lt;&gt;"")*$E$26:$E$40*$O$26:$O$40)</f>
        <v/>
      </c>
      <c r="G81" s="15">
        <f>D81*$B$15</f>
        <v/>
      </c>
      <c r="H81" s="15">
        <f>$B$7*(1+$B$8)^(A81-1)</f>
        <v/>
      </c>
      <c r="I81" s="15">
        <f>F81+G81+$B$9-H81</f>
        <v/>
      </c>
      <c r="J81" s="15">
        <f>J80-I81</f>
        <v/>
      </c>
      <c r="K81" s="19">
        <f>IF(AND(J80&gt;=0,J81&lt;0),A81-1+IF(I81&gt;0,MAX(0,J80)/I81,0),"")</f>
        <v/>
      </c>
      <c r="L81" s="15">
        <f>F81+IF(A81&gt;=$D$21,$O$21,0)</f>
        <v/>
      </c>
      <c r="M81" s="15">
        <f>G81+IF(A81=$D$21,$B$15,0)</f>
        <v/>
      </c>
      <c r="N81" s="15">
        <f>L81+M81+$B$9-H81</f>
        <v/>
      </c>
      <c r="O81" s="15">
        <f>O80-N81</f>
        <v/>
      </c>
      <c r="P81" s="19">
        <f>IF(AND(O80&gt;=0,O81&lt;0),A81-1+IF(N81&gt;0,MAX(0,O80)/N81,0),"")</f>
        <v/>
      </c>
    </row>
    <row r="82">
      <c r="A82" t="n">
        <v>39</v>
      </c>
      <c r="B82" s="18">
        <f>EDATE($B$5,A82-1)</f>
        <v/>
      </c>
      <c r="C82">
        <f>SUMPRODUCT(($D$26:$D$40&lt;=A82)*($C$26:$C$40&lt;&gt;"")*$E$26:$E$40)</f>
        <v/>
      </c>
      <c r="D82">
        <f>SUMPRODUCT(($D$26:$D$40=A82)*($C$26:$C$40&lt;&gt;"")*$E$26:$E$40)</f>
        <v/>
      </c>
      <c r="E82">
        <f>E81+D82</f>
        <v/>
      </c>
      <c r="F82" s="15">
        <f>SUMPRODUCT(($D$26:$D$40&lt;=A82)*($C$26:$C$40&lt;&gt;"")*$E$26:$E$40*$O$26:$O$40)</f>
        <v/>
      </c>
      <c r="G82" s="15">
        <f>D82*$B$15</f>
        <v/>
      </c>
      <c r="H82" s="15">
        <f>$B$7*(1+$B$8)^(A82-1)</f>
        <v/>
      </c>
      <c r="I82" s="15">
        <f>F82+G82+$B$9-H82</f>
        <v/>
      </c>
      <c r="J82" s="15">
        <f>J81-I82</f>
        <v/>
      </c>
      <c r="K82" s="19">
        <f>IF(AND(J81&gt;=0,J82&lt;0),A82-1+IF(I82&gt;0,MAX(0,J81)/I82,0),"")</f>
        <v/>
      </c>
      <c r="L82" s="15">
        <f>F82+IF(A82&gt;=$D$21,$O$21,0)</f>
        <v/>
      </c>
      <c r="M82" s="15">
        <f>G82+IF(A82=$D$21,$B$15,0)</f>
        <v/>
      </c>
      <c r="N82" s="15">
        <f>L82+M82+$B$9-H82</f>
        <v/>
      </c>
      <c r="O82" s="15">
        <f>O81-N82</f>
        <v/>
      </c>
      <c r="P82" s="19">
        <f>IF(AND(O81&gt;=0,O82&lt;0),A82-1+IF(N82&gt;0,MAX(0,O81)/N82,0),"")</f>
        <v/>
      </c>
    </row>
    <row r="83">
      <c r="A83" t="n">
        <v>40</v>
      </c>
      <c r="B83" s="18">
        <f>EDATE($B$5,A83-1)</f>
        <v/>
      </c>
      <c r="C83">
        <f>SUMPRODUCT(($D$26:$D$40&lt;=A83)*($C$26:$C$40&lt;&gt;"")*$E$26:$E$40)</f>
        <v/>
      </c>
      <c r="D83">
        <f>SUMPRODUCT(($D$26:$D$40=A83)*($C$26:$C$40&lt;&gt;"")*$E$26:$E$40)</f>
        <v/>
      </c>
      <c r="E83">
        <f>E82+D83</f>
        <v/>
      </c>
      <c r="F83" s="15">
        <f>SUMPRODUCT(($D$26:$D$40&lt;=A83)*($C$26:$C$40&lt;&gt;"")*$E$26:$E$40*$O$26:$O$40)</f>
        <v/>
      </c>
      <c r="G83" s="15">
        <f>D83*$B$15</f>
        <v/>
      </c>
      <c r="H83" s="15">
        <f>$B$7*(1+$B$8)^(A83-1)</f>
        <v/>
      </c>
      <c r="I83" s="15">
        <f>F83+G83+$B$9-H83</f>
        <v/>
      </c>
      <c r="J83" s="15">
        <f>J82-I83</f>
        <v/>
      </c>
      <c r="K83" s="19">
        <f>IF(AND(J82&gt;=0,J83&lt;0),A83-1+IF(I83&gt;0,MAX(0,J82)/I83,0),"")</f>
        <v/>
      </c>
      <c r="L83" s="15">
        <f>F83+IF(A83&gt;=$D$21,$O$21,0)</f>
        <v/>
      </c>
      <c r="M83" s="15">
        <f>G83+IF(A83=$D$21,$B$15,0)</f>
        <v/>
      </c>
      <c r="N83" s="15">
        <f>L83+M83+$B$9-H83</f>
        <v/>
      </c>
      <c r="O83" s="15">
        <f>O82-N83</f>
        <v/>
      </c>
      <c r="P83" s="19">
        <f>IF(AND(O82&gt;=0,O83&lt;0),A83-1+IF(N83&gt;0,MAX(0,O82)/N83,0),"")</f>
        <v/>
      </c>
    </row>
    <row r="84">
      <c r="A84" t="n">
        <v>41</v>
      </c>
      <c r="B84" s="18">
        <f>EDATE($B$5,A84-1)</f>
        <v/>
      </c>
      <c r="C84">
        <f>SUMPRODUCT(($D$26:$D$40&lt;=A84)*($C$26:$C$40&lt;&gt;"")*$E$26:$E$40)</f>
        <v/>
      </c>
      <c r="D84">
        <f>SUMPRODUCT(($D$26:$D$40=A84)*($C$26:$C$40&lt;&gt;"")*$E$26:$E$40)</f>
        <v/>
      </c>
      <c r="E84">
        <f>E83+D84</f>
        <v/>
      </c>
      <c r="F84" s="15">
        <f>SUMPRODUCT(($D$26:$D$40&lt;=A84)*($C$26:$C$40&lt;&gt;"")*$E$26:$E$40*$O$26:$O$40)</f>
        <v/>
      </c>
      <c r="G84" s="15">
        <f>D84*$B$15</f>
        <v/>
      </c>
      <c r="H84" s="15">
        <f>$B$7*(1+$B$8)^(A84-1)</f>
        <v/>
      </c>
      <c r="I84" s="15">
        <f>F84+G84+$B$9-H84</f>
        <v/>
      </c>
      <c r="J84" s="15">
        <f>J83-I84</f>
        <v/>
      </c>
      <c r="K84" s="19">
        <f>IF(AND(J83&gt;=0,J84&lt;0),A84-1+IF(I84&gt;0,MAX(0,J83)/I84,0),"")</f>
        <v/>
      </c>
      <c r="L84" s="15">
        <f>F84+IF(A84&gt;=$D$21,$O$21,0)</f>
        <v/>
      </c>
      <c r="M84" s="15">
        <f>G84+IF(A84=$D$21,$B$15,0)</f>
        <v/>
      </c>
      <c r="N84" s="15">
        <f>L84+M84+$B$9-H84</f>
        <v/>
      </c>
      <c r="O84" s="15">
        <f>O83-N84</f>
        <v/>
      </c>
      <c r="P84" s="19">
        <f>IF(AND(O83&gt;=0,O84&lt;0),A84-1+IF(N84&gt;0,MAX(0,O83)/N84,0),"")</f>
        <v/>
      </c>
    </row>
    <row r="85">
      <c r="A85" t="n">
        <v>42</v>
      </c>
      <c r="B85" s="18">
        <f>EDATE($B$5,A85-1)</f>
        <v/>
      </c>
      <c r="C85">
        <f>SUMPRODUCT(($D$26:$D$40&lt;=A85)*($C$26:$C$40&lt;&gt;"")*$E$26:$E$40)</f>
        <v/>
      </c>
      <c r="D85">
        <f>SUMPRODUCT(($D$26:$D$40=A85)*($C$26:$C$40&lt;&gt;"")*$E$26:$E$40)</f>
        <v/>
      </c>
      <c r="E85">
        <f>E84+D85</f>
        <v/>
      </c>
      <c r="F85" s="15">
        <f>SUMPRODUCT(($D$26:$D$40&lt;=A85)*($C$26:$C$40&lt;&gt;"")*$E$26:$E$40*$O$26:$O$40)</f>
        <v/>
      </c>
      <c r="G85" s="15">
        <f>D85*$B$15</f>
        <v/>
      </c>
      <c r="H85" s="15">
        <f>$B$7*(1+$B$8)^(A85-1)</f>
        <v/>
      </c>
      <c r="I85" s="15">
        <f>F85+G85+$B$9-H85</f>
        <v/>
      </c>
      <c r="J85" s="15">
        <f>J84-I85</f>
        <v/>
      </c>
      <c r="K85" s="19">
        <f>IF(AND(J84&gt;=0,J85&lt;0),A85-1+IF(I85&gt;0,MAX(0,J84)/I85,0),"")</f>
        <v/>
      </c>
      <c r="L85" s="15">
        <f>F85+IF(A85&gt;=$D$21,$O$21,0)</f>
        <v/>
      </c>
      <c r="M85" s="15">
        <f>G85+IF(A85=$D$21,$B$15,0)</f>
        <v/>
      </c>
      <c r="N85" s="15">
        <f>L85+M85+$B$9-H85</f>
        <v/>
      </c>
      <c r="O85" s="15">
        <f>O84-N85</f>
        <v/>
      </c>
      <c r="P85" s="19">
        <f>IF(AND(O84&gt;=0,O85&lt;0),A85-1+IF(N85&gt;0,MAX(0,O84)/N85,0),"")</f>
        <v/>
      </c>
    </row>
    <row r="86">
      <c r="A86" t="n">
        <v>43</v>
      </c>
      <c r="B86" s="18">
        <f>EDATE($B$5,A86-1)</f>
        <v/>
      </c>
      <c r="C86">
        <f>SUMPRODUCT(($D$26:$D$40&lt;=A86)*($C$26:$C$40&lt;&gt;"")*$E$26:$E$40)</f>
        <v/>
      </c>
      <c r="D86">
        <f>SUMPRODUCT(($D$26:$D$40=A86)*($C$26:$C$40&lt;&gt;"")*$E$26:$E$40)</f>
        <v/>
      </c>
      <c r="E86">
        <f>E85+D86</f>
        <v/>
      </c>
      <c r="F86" s="15">
        <f>SUMPRODUCT(($D$26:$D$40&lt;=A86)*($C$26:$C$40&lt;&gt;"")*$E$26:$E$40*$O$26:$O$40)</f>
        <v/>
      </c>
      <c r="G86" s="15">
        <f>D86*$B$15</f>
        <v/>
      </c>
      <c r="H86" s="15">
        <f>$B$7*(1+$B$8)^(A86-1)</f>
        <v/>
      </c>
      <c r="I86" s="15">
        <f>F86+G86+$B$9-H86</f>
        <v/>
      </c>
      <c r="J86" s="15">
        <f>J85-I86</f>
        <v/>
      </c>
      <c r="K86" s="19">
        <f>IF(AND(J85&gt;=0,J86&lt;0),A86-1+IF(I86&gt;0,MAX(0,J85)/I86,0),"")</f>
        <v/>
      </c>
      <c r="L86" s="15">
        <f>F86+IF(A86&gt;=$D$21,$O$21,0)</f>
        <v/>
      </c>
      <c r="M86" s="15">
        <f>G86+IF(A86=$D$21,$B$15,0)</f>
        <v/>
      </c>
      <c r="N86" s="15">
        <f>L86+M86+$B$9-H86</f>
        <v/>
      </c>
      <c r="O86" s="15">
        <f>O85-N86</f>
        <v/>
      </c>
      <c r="P86" s="19">
        <f>IF(AND(O85&gt;=0,O86&lt;0),A86-1+IF(N86&gt;0,MAX(0,O85)/N86,0),"")</f>
        <v/>
      </c>
    </row>
    <row r="87">
      <c r="A87" t="n">
        <v>44</v>
      </c>
      <c r="B87" s="18">
        <f>EDATE($B$5,A87-1)</f>
        <v/>
      </c>
      <c r="C87">
        <f>SUMPRODUCT(($D$26:$D$40&lt;=A87)*($C$26:$C$40&lt;&gt;"")*$E$26:$E$40)</f>
        <v/>
      </c>
      <c r="D87">
        <f>SUMPRODUCT(($D$26:$D$40=A87)*($C$26:$C$40&lt;&gt;"")*$E$26:$E$40)</f>
        <v/>
      </c>
      <c r="E87">
        <f>E86+D87</f>
        <v/>
      </c>
      <c r="F87" s="15">
        <f>SUMPRODUCT(($D$26:$D$40&lt;=A87)*($C$26:$C$40&lt;&gt;"")*$E$26:$E$40*$O$26:$O$40)</f>
        <v/>
      </c>
      <c r="G87" s="15">
        <f>D87*$B$15</f>
        <v/>
      </c>
      <c r="H87" s="15">
        <f>$B$7*(1+$B$8)^(A87-1)</f>
        <v/>
      </c>
      <c r="I87" s="15">
        <f>F87+G87+$B$9-H87</f>
        <v/>
      </c>
      <c r="J87" s="15">
        <f>J86-I87</f>
        <v/>
      </c>
      <c r="K87" s="19">
        <f>IF(AND(J86&gt;=0,J87&lt;0),A87-1+IF(I87&gt;0,MAX(0,J86)/I87,0),"")</f>
        <v/>
      </c>
      <c r="L87" s="15">
        <f>F87+IF(A87&gt;=$D$21,$O$21,0)</f>
        <v/>
      </c>
      <c r="M87" s="15">
        <f>G87+IF(A87=$D$21,$B$15,0)</f>
        <v/>
      </c>
      <c r="N87" s="15">
        <f>L87+M87+$B$9-H87</f>
        <v/>
      </c>
      <c r="O87" s="15">
        <f>O86-N87</f>
        <v/>
      </c>
      <c r="P87" s="19">
        <f>IF(AND(O86&gt;=0,O87&lt;0),A87-1+IF(N87&gt;0,MAX(0,O86)/N87,0),"")</f>
        <v/>
      </c>
    </row>
    <row r="88">
      <c r="A88" t="n">
        <v>45</v>
      </c>
      <c r="B88" s="18">
        <f>EDATE($B$5,A88-1)</f>
        <v/>
      </c>
      <c r="C88">
        <f>SUMPRODUCT(($D$26:$D$40&lt;=A88)*($C$26:$C$40&lt;&gt;"")*$E$26:$E$40)</f>
        <v/>
      </c>
      <c r="D88">
        <f>SUMPRODUCT(($D$26:$D$40=A88)*($C$26:$C$40&lt;&gt;"")*$E$26:$E$40)</f>
        <v/>
      </c>
      <c r="E88">
        <f>E87+D88</f>
        <v/>
      </c>
      <c r="F88" s="15">
        <f>SUMPRODUCT(($D$26:$D$40&lt;=A88)*($C$26:$C$40&lt;&gt;"")*$E$26:$E$40*$O$26:$O$40)</f>
        <v/>
      </c>
      <c r="G88" s="15">
        <f>D88*$B$15</f>
        <v/>
      </c>
      <c r="H88" s="15">
        <f>$B$7*(1+$B$8)^(A88-1)</f>
        <v/>
      </c>
      <c r="I88" s="15">
        <f>F88+G88+$B$9-H88</f>
        <v/>
      </c>
      <c r="J88" s="15">
        <f>J87-I88</f>
        <v/>
      </c>
      <c r="K88" s="19">
        <f>IF(AND(J87&gt;=0,J88&lt;0),A88-1+IF(I88&gt;0,MAX(0,J87)/I88,0),"")</f>
        <v/>
      </c>
      <c r="L88" s="15">
        <f>F88+IF(A88&gt;=$D$21,$O$21,0)</f>
        <v/>
      </c>
      <c r="M88" s="15">
        <f>G88+IF(A88=$D$21,$B$15,0)</f>
        <v/>
      </c>
      <c r="N88" s="15">
        <f>L88+M88+$B$9-H88</f>
        <v/>
      </c>
      <c r="O88" s="15">
        <f>O87-N88</f>
        <v/>
      </c>
      <c r="P88" s="19">
        <f>IF(AND(O87&gt;=0,O88&lt;0),A88-1+IF(N88&gt;0,MAX(0,O87)/N88,0),"")</f>
        <v/>
      </c>
    </row>
    <row r="89">
      <c r="A89" t="n">
        <v>46</v>
      </c>
      <c r="B89" s="18">
        <f>EDATE($B$5,A89-1)</f>
        <v/>
      </c>
      <c r="C89">
        <f>SUMPRODUCT(($D$26:$D$40&lt;=A89)*($C$26:$C$40&lt;&gt;"")*$E$26:$E$40)</f>
        <v/>
      </c>
      <c r="D89">
        <f>SUMPRODUCT(($D$26:$D$40=A89)*($C$26:$C$40&lt;&gt;"")*$E$26:$E$40)</f>
        <v/>
      </c>
      <c r="E89">
        <f>E88+D89</f>
        <v/>
      </c>
      <c r="F89" s="15">
        <f>SUMPRODUCT(($D$26:$D$40&lt;=A89)*($C$26:$C$40&lt;&gt;"")*$E$26:$E$40*$O$26:$O$40)</f>
        <v/>
      </c>
      <c r="G89" s="15">
        <f>D89*$B$15</f>
        <v/>
      </c>
      <c r="H89" s="15">
        <f>$B$7*(1+$B$8)^(A89-1)</f>
        <v/>
      </c>
      <c r="I89" s="15">
        <f>F89+G89+$B$9-H89</f>
        <v/>
      </c>
      <c r="J89" s="15">
        <f>J88-I89</f>
        <v/>
      </c>
      <c r="K89" s="19">
        <f>IF(AND(J88&gt;=0,J89&lt;0),A89-1+IF(I89&gt;0,MAX(0,J88)/I89,0),"")</f>
        <v/>
      </c>
      <c r="L89" s="15">
        <f>F89+IF(A89&gt;=$D$21,$O$21,0)</f>
        <v/>
      </c>
      <c r="M89" s="15">
        <f>G89+IF(A89=$D$21,$B$15,0)</f>
        <v/>
      </c>
      <c r="N89" s="15">
        <f>L89+M89+$B$9-H89</f>
        <v/>
      </c>
      <c r="O89" s="15">
        <f>O88-N89</f>
        <v/>
      </c>
      <c r="P89" s="19">
        <f>IF(AND(O88&gt;=0,O89&lt;0),A89-1+IF(N89&gt;0,MAX(0,O88)/N89,0),"")</f>
        <v/>
      </c>
    </row>
    <row r="90">
      <c r="A90" t="n">
        <v>47</v>
      </c>
      <c r="B90" s="18">
        <f>EDATE($B$5,A90-1)</f>
        <v/>
      </c>
      <c r="C90">
        <f>SUMPRODUCT(($D$26:$D$40&lt;=A90)*($C$26:$C$40&lt;&gt;"")*$E$26:$E$40)</f>
        <v/>
      </c>
      <c r="D90">
        <f>SUMPRODUCT(($D$26:$D$40=A90)*($C$26:$C$40&lt;&gt;"")*$E$26:$E$40)</f>
        <v/>
      </c>
      <c r="E90">
        <f>E89+D90</f>
        <v/>
      </c>
      <c r="F90" s="15">
        <f>SUMPRODUCT(($D$26:$D$40&lt;=A90)*($C$26:$C$40&lt;&gt;"")*$E$26:$E$40*$O$26:$O$40)</f>
        <v/>
      </c>
      <c r="G90" s="15">
        <f>D90*$B$15</f>
        <v/>
      </c>
      <c r="H90" s="15">
        <f>$B$7*(1+$B$8)^(A90-1)</f>
        <v/>
      </c>
      <c r="I90" s="15">
        <f>F90+G90+$B$9-H90</f>
        <v/>
      </c>
      <c r="J90" s="15">
        <f>J89-I90</f>
        <v/>
      </c>
      <c r="K90" s="19">
        <f>IF(AND(J89&gt;=0,J90&lt;0),A90-1+IF(I90&gt;0,MAX(0,J89)/I90,0),"")</f>
        <v/>
      </c>
      <c r="L90" s="15">
        <f>F90+IF(A90&gt;=$D$21,$O$21,0)</f>
        <v/>
      </c>
      <c r="M90" s="15">
        <f>G90+IF(A90=$D$21,$B$15,0)</f>
        <v/>
      </c>
      <c r="N90" s="15">
        <f>L90+M90+$B$9-H90</f>
        <v/>
      </c>
      <c r="O90" s="15">
        <f>O89-N90</f>
        <v/>
      </c>
      <c r="P90" s="19">
        <f>IF(AND(O89&gt;=0,O90&lt;0),A90-1+IF(N90&gt;0,MAX(0,O89)/N90,0),"")</f>
        <v/>
      </c>
    </row>
    <row r="91">
      <c r="A91" t="n">
        <v>48</v>
      </c>
      <c r="B91" s="18">
        <f>EDATE($B$5,A91-1)</f>
        <v/>
      </c>
      <c r="C91">
        <f>SUMPRODUCT(($D$26:$D$40&lt;=A91)*($C$26:$C$40&lt;&gt;"")*$E$26:$E$40)</f>
        <v/>
      </c>
      <c r="D91">
        <f>SUMPRODUCT(($D$26:$D$40=A91)*($C$26:$C$40&lt;&gt;"")*$E$26:$E$40)</f>
        <v/>
      </c>
      <c r="E91">
        <f>E90+D91</f>
        <v/>
      </c>
      <c r="F91" s="15">
        <f>SUMPRODUCT(($D$26:$D$40&lt;=A91)*($C$26:$C$40&lt;&gt;"")*$E$26:$E$40*$O$26:$O$40)</f>
        <v/>
      </c>
      <c r="G91" s="15">
        <f>D91*$B$15</f>
        <v/>
      </c>
      <c r="H91" s="15">
        <f>$B$7*(1+$B$8)^(A91-1)</f>
        <v/>
      </c>
      <c r="I91" s="15">
        <f>F91+G91+$B$9-H91</f>
        <v/>
      </c>
      <c r="J91" s="15">
        <f>J90-I91</f>
        <v/>
      </c>
      <c r="K91" s="19">
        <f>IF(AND(J90&gt;=0,J91&lt;0),A91-1+IF(I91&gt;0,MAX(0,J90)/I91,0),"")</f>
        <v/>
      </c>
      <c r="L91" s="15">
        <f>F91+IF(A91&gt;=$D$21,$O$21,0)</f>
        <v/>
      </c>
      <c r="M91" s="15">
        <f>G91+IF(A91=$D$21,$B$15,0)</f>
        <v/>
      </c>
      <c r="N91" s="15">
        <f>L91+M91+$B$9-H91</f>
        <v/>
      </c>
      <c r="O91" s="15">
        <f>O90-N91</f>
        <v/>
      </c>
      <c r="P91" s="19">
        <f>IF(AND(O90&gt;=0,O91&lt;0),A91-1+IF(N91&gt;0,MAX(0,O90)/N91,0),"")</f>
        <v/>
      </c>
    </row>
    <row r="92">
      <c r="A92" t="n">
        <v>49</v>
      </c>
      <c r="B92" s="18">
        <f>EDATE($B$5,A92-1)</f>
        <v/>
      </c>
      <c r="C92">
        <f>SUMPRODUCT(($D$26:$D$40&lt;=A92)*($C$26:$C$40&lt;&gt;"")*$E$26:$E$40)</f>
        <v/>
      </c>
      <c r="D92">
        <f>SUMPRODUCT(($D$26:$D$40=A92)*($C$26:$C$40&lt;&gt;"")*$E$26:$E$40)</f>
        <v/>
      </c>
      <c r="E92">
        <f>E91+D92</f>
        <v/>
      </c>
      <c r="F92" s="15">
        <f>SUMPRODUCT(($D$26:$D$40&lt;=A92)*($C$26:$C$40&lt;&gt;"")*$E$26:$E$40*$O$26:$O$40)</f>
        <v/>
      </c>
      <c r="G92" s="15">
        <f>D92*$B$15</f>
        <v/>
      </c>
      <c r="H92" s="15">
        <f>$B$7*(1+$B$8)^(A92-1)</f>
        <v/>
      </c>
      <c r="I92" s="15">
        <f>F92+G92+$B$9-H92</f>
        <v/>
      </c>
      <c r="J92" s="15">
        <f>J91-I92</f>
        <v/>
      </c>
      <c r="K92" s="19">
        <f>IF(AND(J91&gt;=0,J92&lt;0),A92-1+IF(I92&gt;0,MAX(0,J91)/I92,0),"")</f>
        <v/>
      </c>
      <c r="L92" s="15">
        <f>F92+IF(A92&gt;=$D$21,$O$21,0)</f>
        <v/>
      </c>
      <c r="M92" s="15">
        <f>G92+IF(A92=$D$21,$B$15,0)</f>
        <v/>
      </c>
      <c r="N92" s="15">
        <f>L92+M92+$B$9-H92</f>
        <v/>
      </c>
      <c r="O92" s="15">
        <f>O91-N92</f>
        <v/>
      </c>
      <c r="P92" s="19">
        <f>IF(AND(O91&gt;=0,O92&lt;0),A92-1+IF(N92&gt;0,MAX(0,O91)/N92,0),"")</f>
        <v/>
      </c>
    </row>
    <row r="93">
      <c r="A93" t="n">
        <v>50</v>
      </c>
      <c r="B93" s="18">
        <f>EDATE($B$5,A93-1)</f>
        <v/>
      </c>
      <c r="C93">
        <f>SUMPRODUCT(($D$26:$D$40&lt;=A93)*($C$26:$C$40&lt;&gt;"")*$E$26:$E$40)</f>
        <v/>
      </c>
      <c r="D93">
        <f>SUMPRODUCT(($D$26:$D$40=A93)*($C$26:$C$40&lt;&gt;"")*$E$26:$E$40)</f>
        <v/>
      </c>
      <c r="E93">
        <f>E92+D93</f>
        <v/>
      </c>
      <c r="F93" s="15">
        <f>SUMPRODUCT(($D$26:$D$40&lt;=A93)*($C$26:$C$40&lt;&gt;"")*$E$26:$E$40*$O$26:$O$40)</f>
        <v/>
      </c>
      <c r="G93" s="15">
        <f>D93*$B$15</f>
        <v/>
      </c>
      <c r="H93" s="15">
        <f>$B$7*(1+$B$8)^(A93-1)</f>
        <v/>
      </c>
      <c r="I93" s="15">
        <f>F93+G93+$B$9-H93</f>
        <v/>
      </c>
      <c r="J93" s="15">
        <f>J92-I93</f>
        <v/>
      </c>
      <c r="K93" s="19">
        <f>IF(AND(J92&gt;=0,J93&lt;0),A93-1+IF(I93&gt;0,MAX(0,J92)/I93,0),"")</f>
        <v/>
      </c>
      <c r="L93" s="15">
        <f>F93+IF(A93&gt;=$D$21,$O$21,0)</f>
        <v/>
      </c>
      <c r="M93" s="15">
        <f>G93+IF(A93=$D$21,$B$15,0)</f>
        <v/>
      </c>
      <c r="N93" s="15">
        <f>L93+M93+$B$9-H93</f>
        <v/>
      </c>
      <c r="O93" s="15">
        <f>O92-N93</f>
        <v/>
      </c>
      <c r="P93" s="19">
        <f>IF(AND(O92&gt;=0,O93&lt;0),A93-1+IF(N93&gt;0,MAX(0,O92)/N93,0),"")</f>
        <v/>
      </c>
    </row>
    <row r="94">
      <c r="A94" t="n">
        <v>51</v>
      </c>
      <c r="B94" s="18">
        <f>EDATE($B$5,A94-1)</f>
        <v/>
      </c>
      <c r="C94">
        <f>SUMPRODUCT(($D$26:$D$40&lt;=A94)*($C$26:$C$40&lt;&gt;"")*$E$26:$E$40)</f>
        <v/>
      </c>
      <c r="D94">
        <f>SUMPRODUCT(($D$26:$D$40=A94)*($C$26:$C$40&lt;&gt;"")*$E$26:$E$40)</f>
        <v/>
      </c>
      <c r="E94">
        <f>E93+D94</f>
        <v/>
      </c>
      <c r="F94" s="15">
        <f>SUMPRODUCT(($D$26:$D$40&lt;=A94)*($C$26:$C$40&lt;&gt;"")*$E$26:$E$40*$O$26:$O$40)</f>
        <v/>
      </c>
      <c r="G94" s="15">
        <f>D94*$B$15</f>
        <v/>
      </c>
      <c r="H94" s="15">
        <f>$B$7*(1+$B$8)^(A94-1)</f>
        <v/>
      </c>
      <c r="I94" s="15">
        <f>F94+G94+$B$9-H94</f>
        <v/>
      </c>
      <c r="J94" s="15">
        <f>J93-I94</f>
        <v/>
      </c>
      <c r="K94" s="19">
        <f>IF(AND(J93&gt;=0,J94&lt;0),A94-1+IF(I94&gt;0,MAX(0,J93)/I94,0),"")</f>
        <v/>
      </c>
      <c r="L94" s="15">
        <f>F94+IF(A94&gt;=$D$21,$O$21,0)</f>
        <v/>
      </c>
      <c r="M94" s="15">
        <f>G94+IF(A94=$D$21,$B$15,0)</f>
        <v/>
      </c>
      <c r="N94" s="15">
        <f>L94+M94+$B$9-H94</f>
        <v/>
      </c>
      <c r="O94" s="15">
        <f>O93-N94</f>
        <v/>
      </c>
      <c r="P94" s="19">
        <f>IF(AND(O93&gt;=0,O94&lt;0),A94-1+IF(N94&gt;0,MAX(0,O93)/N94,0),"")</f>
        <v/>
      </c>
    </row>
    <row r="95">
      <c r="A95" t="n">
        <v>52</v>
      </c>
      <c r="B95" s="18">
        <f>EDATE($B$5,A95-1)</f>
        <v/>
      </c>
      <c r="C95">
        <f>SUMPRODUCT(($D$26:$D$40&lt;=A95)*($C$26:$C$40&lt;&gt;"")*$E$26:$E$40)</f>
        <v/>
      </c>
      <c r="D95">
        <f>SUMPRODUCT(($D$26:$D$40=A95)*($C$26:$C$40&lt;&gt;"")*$E$26:$E$40)</f>
        <v/>
      </c>
      <c r="E95">
        <f>E94+D95</f>
        <v/>
      </c>
      <c r="F95" s="15">
        <f>SUMPRODUCT(($D$26:$D$40&lt;=A95)*($C$26:$C$40&lt;&gt;"")*$E$26:$E$40*$O$26:$O$40)</f>
        <v/>
      </c>
      <c r="G95" s="15">
        <f>D95*$B$15</f>
        <v/>
      </c>
      <c r="H95" s="15">
        <f>$B$7*(1+$B$8)^(A95-1)</f>
        <v/>
      </c>
      <c r="I95" s="15">
        <f>F95+G95+$B$9-H95</f>
        <v/>
      </c>
      <c r="J95" s="15">
        <f>J94-I95</f>
        <v/>
      </c>
      <c r="K95" s="19">
        <f>IF(AND(J94&gt;=0,J95&lt;0),A95-1+IF(I95&gt;0,MAX(0,J94)/I95,0),"")</f>
        <v/>
      </c>
      <c r="L95" s="15">
        <f>F95+IF(A95&gt;=$D$21,$O$21,0)</f>
        <v/>
      </c>
      <c r="M95" s="15">
        <f>G95+IF(A95=$D$21,$B$15,0)</f>
        <v/>
      </c>
      <c r="N95" s="15">
        <f>L95+M95+$B$9-H95</f>
        <v/>
      </c>
      <c r="O95" s="15">
        <f>O94-N95</f>
        <v/>
      </c>
      <c r="P95" s="19">
        <f>IF(AND(O94&gt;=0,O95&lt;0),A95-1+IF(N95&gt;0,MAX(0,O94)/N95,0),"")</f>
        <v/>
      </c>
    </row>
    <row r="96">
      <c r="A96" t="n">
        <v>53</v>
      </c>
      <c r="B96" s="18">
        <f>EDATE($B$5,A96-1)</f>
        <v/>
      </c>
      <c r="C96">
        <f>SUMPRODUCT(($D$26:$D$40&lt;=A96)*($C$26:$C$40&lt;&gt;"")*$E$26:$E$40)</f>
        <v/>
      </c>
      <c r="D96">
        <f>SUMPRODUCT(($D$26:$D$40=A96)*($C$26:$C$40&lt;&gt;"")*$E$26:$E$40)</f>
        <v/>
      </c>
      <c r="E96">
        <f>E95+D96</f>
        <v/>
      </c>
      <c r="F96" s="15">
        <f>SUMPRODUCT(($D$26:$D$40&lt;=A96)*($C$26:$C$40&lt;&gt;"")*$E$26:$E$40*$O$26:$O$40)</f>
        <v/>
      </c>
      <c r="G96" s="15">
        <f>D96*$B$15</f>
        <v/>
      </c>
      <c r="H96" s="15">
        <f>$B$7*(1+$B$8)^(A96-1)</f>
        <v/>
      </c>
      <c r="I96" s="15">
        <f>F96+G96+$B$9-H96</f>
        <v/>
      </c>
      <c r="J96" s="15">
        <f>J95-I96</f>
        <v/>
      </c>
      <c r="K96" s="19">
        <f>IF(AND(J95&gt;=0,J96&lt;0),A96-1+IF(I96&gt;0,MAX(0,J95)/I96,0),"")</f>
        <v/>
      </c>
      <c r="L96" s="15">
        <f>F96+IF(A96&gt;=$D$21,$O$21,0)</f>
        <v/>
      </c>
      <c r="M96" s="15">
        <f>G96+IF(A96=$D$21,$B$15,0)</f>
        <v/>
      </c>
      <c r="N96" s="15">
        <f>L96+M96+$B$9-H96</f>
        <v/>
      </c>
      <c r="O96" s="15">
        <f>O95-N96</f>
        <v/>
      </c>
      <c r="P96" s="19">
        <f>IF(AND(O95&gt;=0,O96&lt;0),A96-1+IF(N96&gt;0,MAX(0,O95)/N96,0),"")</f>
        <v/>
      </c>
    </row>
    <row r="97">
      <c r="A97" t="n">
        <v>54</v>
      </c>
      <c r="B97" s="18">
        <f>EDATE($B$5,A97-1)</f>
        <v/>
      </c>
      <c r="C97">
        <f>SUMPRODUCT(($D$26:$D$40&lt;=A97)*($C$26:$C$40&lt;&gt;"")*$E$26:$E$40)</f>
        <v/>
      </c>
      <c r="D97">
        <f>SUMPRODUCT(($D$26:$D$40=A97)*($C$26:$C$40&lt;&gt;"")*$E$26:$E$40)</f>
        <v/>
      </c>
      <c r="E97">
        <f>E96+D97</f>
        <v/>
      </c>
      <c r="F97" s="15">
        <f>SUMPRODUCT(($D$26:$D$40&lt;=A97)*($C$26:$C$40&lt;&gt;"")*$E$26:$E$40*$O$26:$O$40)</f>
        <v/>
      </c>
      <c r="G97" s="15">
        <f>D97*$B$15</f>
        <v/>
      </c>
      <c r="H97" s="15">
        <f>$B$7*(1+$B$8)^(A97-1)</f>
        <v/>
      </c>
      <c r="I97" s="15">
        <f>F97+G97+$B$9-H97</f>
        <v/>
      </c>
      <c r="J97" s="15">
        <f>J96-I97</f>
        <v/>
      </c>
      <c r="K97" s="19">
        <f>IF(AND(J96&gt;=0,J97&lt;0),A97-1+IF(I97&gt;0,MAX(0,J96)/I97,0),"")</f>
        <v/>
      </c>
      <c r="L97" s="15">
        <f>F97+IF(A97&gt;=$D$21,$O$21,0)</f>
        <v/>
      </c>
      <c r="M97" s="15">
        <f>G97+IF(A97=$D$21,$B$15,0)</f>
        <v/>
      </c>
      <c r="N97" s="15">
        <f>L97+M97+$B$9-H97</f>
        <v/>
      </c>
      <c r="O97" s="15">
        <f>O96-N97</f>
        <v/>
      </c>
      <c r="P97" s="19">
        <f>IF(AND(O96&gt;=0,O97&lt;0),A97-1+IF(N97&gt;0,MAX(0,O96)/N97,0),"")</f>
        <v/>
      </c>
    </row>
    <row r="98">
      <c r="A98" t="n">
        <v>55</v>
      </c>
      <c r="B98" s="18">
        <f>EDATE($B$5,A98-1)</f>
        <v/>
      </c>
      <c r="C98">
        <f>SUMPRODUCT(($D$26:$D$40&lt;=A98)*($C$26:$C$40&lt;&gt;"")*$E$26:$E$40)</f>
        <v/>
      </c>
      <c r="D98">
        <f>SUMPRODUCT(($D$26:$D$40=A98)*($C$26:$C$40&lt;&gt;"")*$E$26:$E$40)</f>
        <v/>
      </c>
      <c r="E98">
        <f>E97+D98</f>
        <v/>
      </c>
      <c r="F98" s="15">
        <f>SUMPRODUCT(($D$26:$D$40&lt;=A98)*($C$26:$C$40&lt;&gt;"")*$E$26:$E$40*$O$26:$O$40)</f>
        <v/>
      </c>
      <c r="G98" s="15">
        <f>D98*$B$15</f>
        <v/>
      </c>
      <c r="H98" s="15">
        <f>$B$7*(1+$B$8)^(A98-1)</f>
        <v/>
      </c>
      <c r="I98" s="15">
        <f>F98+G98+$B$9-H98</f>
        <v/>
      </c>
      <c r="J98" s="15">
        <f>J97-I98</f>
        <v/>
      </c>
      <c r="K98" s="19">
        <f>IF(AND(J97&gt;=0,J98&lt;0),A98-1+IF(I98&gt;0,MAX(0,J97)/I98,0),"")</f>
        <v/>
      </c>
      <c r="L98" s="15">
        <f>F98+IF(A98&gt;=$D$21,$O$21,0)</f>
        <v/>
      </c>
      <c r="M98" s="15">
        <f>G98+IF(A98=$D$21,$B$15,0)</f>
        <v/>
      </c>
      <c r="N98" s="15">
        <f>L98+M98+$B$9-H98</f>
        <v/>
      </c>
      <c r="O98" s="15">
        <f>O97-N98</f>
        <v/>
      </c>
      <c r="P98" s="19">
        <f>IF(AND(O97&gt;=0,O98&lt;0),A98-1+IF(N98&gt;0,MAX(0,O97)/N98,0),"")</f>
        <v/>
      </c>
    </row>
    <row r="99">
      <c r="A99" t="n">
        <v>56</v>
      </c>
      <c r="B99" s="18">
        <f>EDATE($B$5,A99-1)</f>
        <v/>
      </c>
      <c r="C99">
        <f>SUMPRODUCT(($D$26:$D$40&lt;=A99)*($C$26:$C$40&lt;&gt;"")*$E$26:$E$40)</f>
        <v/>
      </c>
      <c r="D99">
        <f>SUMPRODUCT(($D$26:$D$40=A99)*($C$26:$C$40&lt;&gt;"")*$E$26:$E$40)</f>
        <v/>
      </c>
      <c r="E99">
        <f>E98+D99</f>
        <v/>
      </c>
      <c r="F99" s="15">
        <f>SUMPRODUCT(($D$26:$D$40&lt;=A99)*($C$26:$C$40&lt;&gt;"")*$E$26:$E$40*$O$26:$O$40)</f>
        <v/>
      </c>
      <c r="G99" s="15">
        <f>D99*$B$15</f>
        <v/>
      </c>
      <c r="H99" s="15">
        <f>$B$7*(1+$B$8)^(A99-1)</f>
        <v/>
      </c>
      <c r="I99" s="15">
        <f>F99+G99+$B$9-H99</f>
        <v/>
      </c>
      <c r="J99" s="15">
        <f>J98-I99</f>
        <v/>
      </c>
      <c r="K99" s="19">
        <f>IF(AND(J98&gt;=0,J99&lt;0),A99-1+IF(I99&gt;0,MAX(0,J98)/I99,0),"")</f>
        <v/>
      </c>
      <c r="L99" s="15">
        <f>F99+IF(A99&gt;=$D$21,$O$21,0)</f>
        <v/>
      </c>
      <c r="M99" s="15">
        <f>G99+IF(A99=$D$21,$B$15,0)</f>
        <v/>
      </c>
      <c r="N99" s="15">
        <f>L99+M99+$B$9-H99</f>
        <v/>
      </c>
      <c r="O99" s="15">
        <f>O98-N99</f>
        <v/>
      </c>
      <c r="P99" s="19">
        <f>IF(AND(O98&gt;=0,O99&lt;0),A99-1+IF(N99&gt;0,MAX(0,O98)/N99,0),"")</f>
        <v/>
      </c>
    </row>
    <row r="100">
      <c r="A100" t="n">
        <v>57</v>
      </c>
      <c r="B100" s="18">
        <f>EDATE($B$5,A100-1)</f>
        <v/>
      </c>
      <c r="C100">
        <f>SUMPRODUCT(($D$26:$D$40&lt;=A100)*($C$26:$C$40&lt;&gt;"")*$E$26:$E$40)</f>
        <v/>
      </c>
      <c r="D100">
        <f>SUMPRODUCT(($D$26:$D$40=A100)*($C$26:$C$40&lt;&gt;"")*$E$26:$E$40)</f>
        <v/>
      </c>
      <c r="E100">
        <f>E99+D100</f>
        <v/>
      </c>
      <c r="F100" s="15">
        <f>SUMPRODUCT(($D$26:$D$40&lt;=A100)*($C$26:$C$40&lt;&gt;"")*$E$26:$E$40*$O$26:$O$40)</f>
        <v/>
      </c>
      <c r="G100" s="15">
        <f>D100*$B$15</f>
        <v/>
      </c>
      <c r="H100" s="15">
        <f>$B$7*(1+$B$8)^(A100-1)</f>
        <v/>
      </c>
      <c r="I100" s="15">
        <f>F100+G100+$B$9-H100</f>
        <v/>
      </c>
      <c r="J100" s="15">
        <f>J99-I100</f>
        <v/>
      </c>
      <c r="K100" s="19">
        <f>IF(AND(J99&gt;=0,J100&lt;0),A100-1+IF(I100&gt;0,MAX(0,J99)/I100,0),"")</f>
        <v/>
      </c>
      <c r="L100" s="15">
        <f>F100+IF(A100&gt;=$D$21,$O$21,0)</f>
        <v/>
      </c>
      <c r="M100" s="15">
        <f>G100+IF(A100=$D$21,$B$15,0)</f>
        <v/>
      </c>
      <c r="N100" s="15">
        <f>L100+M100+$B$9-H100</f>
        <v/>
      </c>
      <c r="O100" s="15">
        <f>O99-N100</f>
        <v/>
      </c>
      <c r="P100" s="19">
        <f>IF(AND(O99&gt;=0,O100&lt;0),A100-1+IF(N100&gt;0,MAX(0,O99)/N100,0),"")</f>
        <v/>
      </c>
    </row>
    <row r="101">
      <c r="A101" t="n">
        <v>58</v>
      </c>
      <c r="B101" s="18">
        <f>EDATE($B$5,A101-1)</f>
        <v/>
      </c>
      <c r="C101">
        <f>SUMPRODUCT(($D$26:$D$40&lt;=A101)*($C$26:$C$40&lt;&gt;"")*$E$26:$E$40)</f>
        <v/>
      </c>
      <c r="D101">
        <f>SUMPRODUCT(($D$26:$D$40=A101)*($C$26:$C$40&lt;&gt;"")*$E$26:$E$40)</f>
        <v/>
      </c>
      <c r="E101">
        <f>E100+D101</f>
        <v/>
      </c>
      <c r="F101" s="15">
        <f>SUMPRODUCT(($D$26:$D$40&lt;=A101)*($C$26:$C$40&lt;&gt;"")*$E$26:$E$40*$O$26:$O$40)</f>
        <v/>
      </c>
      <c r="G101" s="15">
        <f>D101*$B$15</f>
        <v/>
      </c>
      <c r="H101" s="15">
        <f>$B$7*(1+$B$8)^(A101-1)</f>
        <v/>
      </c>
      <c r="I101" s="15">
        <f>F101+G101+$B$9-H101</f>
        <v/>
      </c>
      <c r="J101" s="15">
        <f>J100-I101</f>
        <v/>
      </c>
      <c r="K101" s="19">
        <f>IF(AND(J100&gt;=0,J101&lt;0),A101-1+IF(I101&gt;0,MAX(0,J100)/I101,0),"")</f>
        <v/>
      </c>
      <c r="L101" s="15">
        <f>F101+IF(A101&gt;=$D$21,$O$21,0)</f>
        <v/>
      </c>
      <c r="M101" s="15">
        <f>G101+IF(A101=$D$21,$B$15,0)</f>
        <v/>
      </c>
      <c r="N101" s="15">
        <f>L101+M101+$B$9-H101</f>
        <v/>
      </c>
      <c r="O101" s="15">
        <f>O100-N101</f>
        <v/>
      </c>
      <c r="P101" s="19">
        <f>IF(AND(O100&gt;=0,O101&lt;0),A101-1+IF(N101&gt;0,MAX(0,O100)/N101,0),"")</f>
        <v/>
      </c>
    </row>
    <row r="102">
      <c r="A102" t="n">
        <v>59</v>
      </c>
      <c r="B102" s="18">
        <f>EDATE($B$5,A102-1)</f>
        <v/>
      </c>
      <c r="C102">
        <f>SUMPRODUCT(($D$26:$D$40&lt;=A102)*($C$26:$C$40&lt;&gt;"")*$E$26:$E$40)</f>
        <v/>
      </c>
      <c r="D102">
        <f>SUMPRODUCT(($D$26:$D$40=A102)*($C$26:$C$40&lt;&gt;"")*$E$26:$E$40)</f>
        <v/>
      </c>
      <c r="E102">
        <f>E101+D102</f>
        <v/>
      </c>
      <c r="F102" s="15">
        <f>SUMPRODUCT(($D$26:$D$40&lt;=A102)*($C$26:$C$40&lt;&gt;"")*$E$26:$E$40*$O$26:$O$40)</f>
        <v/>
      </c>
      <c r="G102" s="15">
        <f>D102*$B$15</f>
        <v/>
      </c>
      <c r="H102" s="15">
        <f>$B$7*(1+$B$8)^(A102-1)</f>
        <v/>
      </c>
      <c r="I102" s="15">
        <f>F102+G102+$B$9-H102</f>
        <v/>
      </c>
      <c r="J102" s="15">
        <f>J101-I102</f>
        <v/>
      </c>
      <c r="K102" s="19">
        <f>IF(AND(J101&gt;=0,J102&lt;0),A102-1+IF(I102&gt;0,MAX(0,J101)/I102,0),"")</f>
        <v/>
      </c>
      <c r="L102" s="15">
        <f>F102+IF(A102&gt;=$D$21,$O$21,0)</f>
        <v/>
      </c>
      <c r="M102" s="15">
        <f>G102+IF(A102=$D$21,$B$15,0)</f>
        <v/>
      </c>
      <c r="N102" s="15">
        <f>L102+M102+$B$9-H102</f>
        <v/>
      </c>
      <c r="O102" s="15">
        <f>O101-N102</f>
        <v/>
      </c>
      <c r="P102" s="19">
        <f>IF(AND(O101&gt;=0,O102&lt;0),A102-1+IF(N102&gt;0,MAX(0,O101)/N102,0),"")</f>
        <v/>
      </c>
    </row>
    <row r="103">
      <c r="A103" t="n">
        <v>60</v>
      </c>
      <c r="B103" s="18">
        <f>EDATE($B$5,A103-1)</f>
        <v/>
      </c>
      <c r="C103">
        <f>SUMPRODUCT(($D$26:$D$40&lt;=A103)*($C$26:$C$40&lt;&gt;"")*$E$26:$E$40)</f>
        <v/>
      </c>
      <c r="D103">
        <f>SUMPRODUCT(($D$26:$D$40=A103)*($C$26:$C$40&lt;&gt;"")*$E$26:$E$40)</f>
        <v/>
      </c>
      <c r="E103">
        <f>E102+D103</f>
        <v/>
      </c>
      <c r="F103" s="15">
        <f>SUMPRODUCT(($D$26:$D$40&lt;=A103)*($C$26:$C$40&lt;&gt;"")*$E$26:$E$40*$O$26:$O$40)</f>
        <v/>
      </c>
      <c r="G103" s="15">
        <f>D103*$B$15</f>
        <v/>
      </c>
      <c r="H103" s="15">
        <f>$B$7*(1+$B$8)^(A103-1)</f>
        <v/>
      </c>
      <c r="I103" s="15">
        <f>F103+G103+$B$9-H103</f>
        <v/>
      </c>
      <c r="J103" s="15">
        <f>J102-I103</f>
        <v/>
      </c>
      <c r="K103" s="19">
        <f>IF(AND(J102&gt;=0,J103&lt;0),A103-1+IF(I103&gt;0,MAX(0,J102)/I103,0),"")</f>
        <v/>
      </c>
      <c r="L103" s="15">
        <f>F103+IF(A103&gt;=$D$21,$O$21,0)</f>
        <v/>
      </c>
      <c r="M103" s="15">
        <f>G103+IF(A103=$D$21,$B$15,0)</f>
        <v/>
      </c>
      <c r="N103" s="15">
        <f>L103+M103+$B$9-H103</f>
        <v/>
      </c>
      <c r="O103" s="15">
        <f>O102-N103</f>
        <v/>
      </c>
      <c r="P103" s="19">
        <f>IF(AND(O102&gt;=0,O103&lt;0),A103-1+IF(N103&gt;0,MAX(0,O102)/N103,0),"")</f>
        <v/>
      </c>
    </row>
    <row r="104">
      <c r="A104" t="n">
        <v>61</v>
      </c>
      <c r="B104" s="18">
        <f>EDATE($B$5,A104-1)</f>
        <v/>
      </c>
      <c r="C104">
        <f>SUMPRODUCT(($D$26:$D$40&lt;=A104)*($C$26:$C$40&lt;&gt;"")*$E$26:$E$40)</f>
        <v/>
      </c>
      <c r="D104">
        <f>SUMPRODUCT(($D$26:$D$40=A104)*($C$26:$C$40&lt;&gt;"")*$E$26:$E$40)</f>
        <v/>
      </c>
      <c r="E104">
        <f>E103+D104</f>
        <v/>
      </c>
      <c r="F104" s="15">
        <f>SUMPRODUCT(($D$26:$D$40&lt;=A104)*($C$26:$C$40&lt;&gt;"")*$E$26:$E$40*$O$26:$O$40)</f>
        <v/>
      </c>
      <c r="G104" s="15">
        <f>D104*$B$15</f>
        <v/>
      </c>
      <c r="H104" s="15">
        <f>$B$7*(1+$B$8)^(A104-1)</f>
        <v/>
      </c>
      <c r="I104" s="15">
        <f>F104+G104+$B$9-H104</f>
        <v/>
      </c>
      <c r="J104" s="15">
        <f>J103-I104</f>
        <v/>
      </c>
      <c r="K104" s="19">
        <f>IF(AND(J103&gt;=0,J104&lt;0),A104-1+IF(I104&gt;0,MAX(0,J103)/I104,0),"")</f>
        <v/>
      </c>
      <c r="L104" s="15">
        <f>F104+IF(A104&gt;=$D$21,$O$21,0)</f>
        <v/>
      </c>
      <c r="M104" s="15">
        <f>G104+IF(A104=$D$21,$B$15,0)</f>
        <v/>
      </c>
      <c r="N104" s="15">
        <f>L104+M104+$B$9-H104</f>
        <v/>
      </c>
      <c r="O104" s="15">
        <f>O103-N104</f>
        <v/>
      </c>
      <c r="P104" s="19">
        <f>IF(AND(O103&gt;=0,O104&lt;0),A104-1+IF(N104&gt;0,MAX(0,O103)/N104,0),"")</f>
        <v/>
      </c>
    </row>
    <row r="105">
      <c r="A105" t="n">
        <v>62</v>
      </c>
      <c r="B105" s="18">
        <f>EDATE($B$5,A105-1)</f>
        <v/>
      </c>
      <c r="C105">
        <f>SUMPRODUCT(($D$26:$D$40&lt;=A105)*($C$26:$C$40&lt;&gt;"")*$E$26:$E$40)</f>
        <v/>
      </c>
      <c r="D105">
        <f>SUMPRODUCT(($D$26:$D$40=A105)*($C$26:$C$40&lt;&gt;"")*$E$26:$E$40)</f>
        <v/>
      </c>
      <c r="E105">
        <f>E104+D105</f>
        <v/>
      </c>
      <c r="F105" s="15">
        <f>SUMPRODUCT(($D$26:$D$40&lt;=A105)*($C$26:$C$40&lt;&gt;"")*$E$26:$E$40*$O$26:$O$40)</f>
        <v/>
      </c>
      <c r="G105" s="15">
        <f>D105*$B$15</f>
        <v/>
      </c>
      <c r="H105" s="15">
        <f>$B$7*(1+$B$8)^(A105-1)</f>
        <v/>
      </c>
      <c r="I105" s="15">
        <f>F105+G105+$B$9-H105</f>
        <v/>
      </c>
      <c r="J105" s="15">
        <f>J104-I105</f>
        <v/>
      </c>
      <c r="K105" s="19">
        <f>IF(AND(J104&gt;=0,J105&lt;0),A105-1+IF(I105&gt;0,MAX(0,J104)/I105,0),"")</f>
        <v/>
      </c>
      <c r="L105" s="15">
        <f>F105+IF(A105&gt;=$D$21,$O$21,0)</f>
        <v/>
      </c>
      <c r="M105" s="15">
        <f>G105+IF(A105=$D$21,$B$15,0)</f>
        <v/>
      </c>
      <c r="N105" s="15">
        <f>L105+M105+$B$9-H105</f>
        <v/>
      </c>
      <c r="O105" s="15">
        <f>O104-N105</f>
        <v/>
      </c>
      <c r="P105" s="19">
        <f>IF(AND(O104&gt;=0,O105&lt;0),A105-1+IF(N105&gt;0,MAX(0,O104)/N105,0),"")</f>
        <v/>
      </c>
    </row>
    <row r="106">
      <c r="A106" t="n">
        <v>63</v>
      </c>
      <c r="B106" s="18">
        <f>EDATE($B$5,A106-1)</f>
        <v/>
      </c>
      <c r="C106">
        <f>SUMPRODUCT(($D$26:$D$40&lt;=A106)*($C$26:$C$40&lt;&gt;"")*$E$26:$E$40)</f>
        <v/>
      </c>
      <c r="D106">
        <f>SUMPRODUCT(($D$26:$D$40=A106)*($C$26:$C$40&lt;&gt;"")*$E$26:$E$40)</f>
        <v/>
      </c>
      <c r="E106">
        <f>E105+D106</f>
        <v/>
      </c>
      <c r="F106" s="15">
        <f>SUMPRODUCT(($D$26:$D$40&lt;=A106)*($C$26:$C$40&lt;&gt;"")*$E$26:$E$40*$O$26:$O$40)</f>
        <v/>
      </c>
      <c r="G106" s="15">
        <f>D106*$B$15</f>
        <v/>
      </c>
      <c r="H106" s="15">
        <f>$B$7*(1+$B$8)^(A106-1)</f>
        <v/>
      </c>
      <c r="I106" s="15">
        <f>F106+G106+$B$9-H106</f>
        <v/>
      </c>
      <c r="J106" s="15">
        <f>J105-I106</f>
        <v/>
      </c>
      <c r="K106" s="19">
        <f>IF(AND(J105&gt;=0,J106&lt;0),A106-1+IF(I106&gt;0,MAX(0,J105)/I106,0),"")</f>
        <v/>
      </c>
      <c r="L106" s="15">
        <f>F106+IF(A106&gt;=$D$21,$O$21,0)</f>
        <v/>
      </c>
      <c r="M106" s="15">
        <f>G106+IF(A106=$D$21,$B$15,0)</f>
        <v/>
      </c>
      <c r="N106" s="15">
        <f>L106+M106+$B$9-H106</f>
        <v/>
      </c>
      <c r="O106" s="15">
        <f>O105-N106</f>
        <v/>
      </c>
      <c r="P106" s="19">
        <f>IF(AND(O105&gt;=0,O106&lt;0),A106-1+IF(N106&gt;0,MAX(0,O105)/N106,0),"")</f>
        <v/>
      </c>
    </row>
    <row r="107">
      <c r="A107" t="n">
        <v>64</v>
      </c>
      <c r="B107" s="18">
        <f>EDATE($B$5,A107-1)</f>
        <v/>
      </c>
      <c r="C107">
        <f>SUMPRODUCT(($D$26:$D$40&lt;=A107)*($C$26:$C$40&lt;&gt;"")*$E$26:$E$40)</f>
        <v/>
      </c>
      <c r="D107">
        <f>SUMPRODUCT(($D$26:$D$40=A107)*($C$26:$C$40&lt;&gt;"")*$E$26:$E$40)</f>
        <v/>
      </c>
      <c r="E107">
        <f>E106+D107</f>
        <v/>
      </c>
      <c r="F107" s="15">
        <f>SUMPRODUCT(($D$26:$D$40&lt;=A107)*($C$26:$C$40&lt;&gt;"")*$E$26:$E$40*$O$26:$O$40)</f>
        <v/>
      </c>
      <c r="G107" s="15">
        <f>D107*$B$15</f>
        <v/>
      </c>
      <c r="H107" s="15">
        <f>$B$7*(1+$B$8)^(A107-1)</f>
        <v/>
      </c>
      <c r="I107" s="15">
        <f>F107+G107+$B$9-H107</f>
        <v/>
      </c>
      <c r="J107" s="15">
        <f>J106-I107</f>
        <v/>
      </c>
      <c r="K107" s="19">
        <f>IF(AND(J106&gt;=0,J107&lt;0),A107-1+IF(I107&gt;0,MAX(0,J106)/I107,0),"")</f>
        <v/>
      </c>
      <c r="L107" s="15">
        <f>F107+IF(A107&gt;=$D$21,$O$21,0)</f>
        <v/>
      </c>
      <c r="M107" s="15">
        <f>G107+IF(A107=$D$21,$B$15,0)</f>
        <v/>
      </c>
      <c r="N107" s="15">
        <f>L107+M107+$B$9-H107</f>
        <v/>
      </c>
      <c r="O107" s="15">
        <f>O106-N107</f>
        <v/>
      </c>
      <c r="P107" s="19">
        <f>IF(AND(O106&gt;=0,O107&lt;0),A107-1+IF(N107&gt;0,MAX(0,O106)/N107,0),"")</f>
        <v/>
      </c>
    </row>
    <row r="108">
      <c r="A108" t="n">
        <v>65</v>
      </c>
      <c r="B108" s="18">
        <f>EDATE($B$5,A108-1)</f>
        <v/>
      </c>
      <c r="C108">
        <f>SUMPRODUCT(($D$26:$D$40&lt;=A108)*($C$26:$C$40&lt;&gt;"")*$E$26:$E$40)</f>
        <v/>
      </c>
      <c r="D108">
        <f>SUMPRODUCT(($D$26:$D$40=A108)*($C$26:$C$40&lt;&gt;"")*$E$26:$E$40)</f>
        <v/>
      </c>
      <c r="E108">
        <f>E107+D108</f>
        <v/>
      </c>
      <c r="F108" s="15">
        <f>SUMPRODUCT(($D$26:$D$40&lt;=A108)*($C$26:$C$40&lt;&gt;"")*$E$26:$E$40*$O$26:$O$40)</f>
        <v/>
      </c>
      <c r="G108" s="15">
        <f>D108*$B$15</f>
        <v/>
      </c>
      <c r="H108" s="15">
        <f>$B$7*(1+$B$8)^(A108-1)</f>
        <v/>
      </c>
      <c r="I108" s="15">
        <f>F108+G108+$B$9-H108</f>
        <v/>
      </c>
      <c r="J108" s="15">
        <f>J107-I108</f>
        <v/>
      </c>
      <c r="K108" s="19">
        <f>IF(AND(J107&gt;=0,J108&lt;0),A108-1+IF(I108&gt;0,MAX(0,J107)/I108,0),"")</f>
        <v/>
      </c>
      <c r="L108" s="15">
        <f>F108+IF(A108&gt;=$D$21,$O$21,0)</f>
        <v/>
      </c>
      <c r="M108" s="15">
        <f>G108+IF(A108=$D$21,$B$15,0)</f>
        <v/>
      </c>
      <c r="N108" s="15">
        <f>L108+M108+$B$9-H108</f>
        <v/>
      </c>
      <c r="O108" s="15">
        <f>O107-N108</f>
        <v/>
      </c>
      <c r="P108" s="19">
        <f>IF(AND(O107&gt;=0,O108&lt;0),A108-1+IF(N108&gt;0,MAX(0,O107)/N108,0),"")</f>
        <v/>
      </c>
    </row>
    <row r="109">
      <c r="A109" t="n">
        <v>66</v>
      </c>
      <c r="B109" s="18">
        <f>EDATE($B$5,A109-1)</f>
        <v/>
      </c>
      <c r="C109">
        <f>SUMPRODUCT(($D$26:$D$40&lt;=A109)*($C$26:$C$40&lt;&gt;"")*$E$26:$E$40)</f>
        <v/>
      </c>
      <c r="D109">
        <f>SUMPRODUCT(($D$26:$D$40=A109)*($C$26:$C$40&lt;&gt;"")*$E$26:$E$40)</f>
        <v/>
      </c>
      <c r="E109">
        <f>E108+D109</f>
        <v/>
      </c>
      <c r="F109" s="15">
        <f>SUMPRODUCT(($D$26:$D$40&lt;=A109)*($C$26:$C$40&lt;&gt;"")*$E$26:$E$40*$O$26:$O$40)</f>
        <v/>
      </c>
      <c r="G109" s="15">
        <f>D109*$B$15</f>
        <v/>
      </c>
      <c r="H109" s="15">
        <f>$B$7*(1+$B$8)^(A109-1)</f>
        <v/>
      </c>
      <c r="I109" s="15">
        <f>F109+G109+$B$9-H109</f>
        <v/>
      </c>
      <c r="J109" s="15">
        <f>J108-I109</f>
        <v/>
      </c>
      <c r="K109" s="19">
        <f>IF(AND(J108&gt;=0,J109&lt;0),A109-1+IF(I109&gt;0,MAX(0,J108)/I109,0),"")</f>
        <v/>
      </c>
      <c r="L109" s="15">
        <f>F109+IF(A109&gt;=$D$21,$O$21,0)</f>
        <v/>
      </c>
      <c r="M109" s="15">
        <f>G109+IF(A109=$D$21,$B$15,0)</f>
        <v/>
      </c>
      <c r="N109" s="15">
        <f>L109+M109+$B$9-H109</f>
        <v/>
      </c>
      <c r="O109" s="15">
        <f>O108-N109</f>
        <v/>
      </c>
      <c r="P109" s="19">
        <f>IF(AND(O108&gt;=0,O109&lt;0),A109-1+IF(N109&gt;0,MAX(0,O108)/N109,0),"")</f>
        <v/>
      </c>
    </row>
    <row r="110">
      <c r="A110" t="n">
        <v>67</v>
      </c>
      <c r="B110" s="18">
        <f>EDATE($B$5,A110-1)</f>
        <v/>
      </c>
      <c r="C110">
        <f>SUMPRODUCT(($D$26:$D$40&lt;=A110)*($C$26:$C$40&lt;&gt;"")*$E$26:$E$40)</f>
        <v/>
      </c>
      <c r="D110">
        <f>SUMPRODUCT(($D$26:$D$40=A110)*($C$26:$C$40&lt;&gt;"")*$E$26:$E$40)</f>
        <v/>
      </c>
      <c r="E110">
        <f>E109+D110</f>
        <v/>
      </c>
      <c r="F110" s="15">
        <f>SUMPRODUCT(($D$26:$D$40&lt;=A110)*($C$26:$C$40&lt;&gt;"")*$E$26:$E$40*$O$26:$O$40)</f>
        <v/>
      </c>
      <c r="G110" s="15">
        <f>D110*$B$15</f>
        <v/>
      </c>
      <c r="H110" s="15">
        <f>$B$7*(1+$B$8)^(A110-1)</f>
        <v/>
      </c>
      <c r="I110" s="15">
        <f>F110+G110+$B$9-H110</f>
        <v/>
      </c>
      <c r="J110" s="15">
        <f>J109-I110</f>
        <v/>
      </c>
      <c r="K110" s="19">
        <f>IF(AND(J109&gt;=0,J110&lt;0),A110-1+IF(I110&gt;0,MAX(0,J109)/I110,0),"")</f>
        <v/>
      </c>
      <c r="L110" s="15">
        <f>F110+IF(A110&gt;=$D$21,$O$21,0)</f>
        <v/>
      </c>
      <c r="M110" s="15">
        <f>G110+IF(A110=$D$21,$B$15,0)</f>
        <v/>
      </c>
      <c r="N110" s="15">
        <f>L110+M110+$B$9-H110</f>
        <v/>
      </c>
      <c r="O110" s="15">
        <f>O109-N110</f>
        <v/>
      </c>
      <c r="P110" s="19">
        <f>IF(AND(O109&gt;=0,O110&lt;0),A110-1+IF(N110&gt;0,MAX(0,O109)/N110,0),"")</f>
        <v/>
      </c>
    </row>
    <row r="111">
      <c r="A111" t="n">
        <v>68</v>
      </c>
      <c r="B111" s="18">
        <f>EDATE($B$5,A111-1)</f>
        <v/>
      </c>
      <c r="C111">
        <f>SUMPRODUCT(($D$26:$D$40&lt;=A111)*($C$26:$C$40&lt;&gt;"")*$E$26:$E$40)</f>
        <v/>
      </c>
      <c r="D111">
        <f>SUMPRODUCT(($D$26:$D$40=A111)*($C$26:$C$40&lt;&gt;"")*$E$26:$E$40)</f>
        <v/>
      </c>
      <c r="E111">
        <f>E110+D111</f>
        <v/>
      </c>
      <c r="F111" s="15">
        <f>SUMPRODUCT(($D$26:$D$40&lt;=A111)*($C$26:$C$40&lt;&gt;"")*$E$26:$E$40*$O$26:$O$40)</f>
        <v/>
      </c>
      <c r="G111" s="15">
        <f>D111*$B$15</f>
        <v/>
      </c>
      <c r="H111" s="15">
        <f>$B$7*(1+$B$8)^(A111-1)</f>
        <v/>
      </c>
      <c r="I111" s="15">
        <f>F111+G111+$B$9-H111</f>
        <v/>
      </c>
      <c r="J111" s="15">
        <f>J110-I111</f>
        <v/>
      </c>
      <c r="K111" s="19">
        <f>IF(AND(J110&gt;=0,J111&lt;0),A111-1+IF(I111&gt;0,MAX(0,J110)/I111,0),"")</f>
        <v/>
      </c>
      <c r="L111" s="15">
        <f>F111+IF(A111&gt;=$D$21,$O$21,0)</f>
        <v/>
      </c>
      <c r="M111" s="15">
        <f>G111+IF(A111=$D$21,$B$15,0)</f>
        <v/>
      </c>
      <c r="N111" s="15">
        <f>L111+M111+$B$9-H111</f>
        <v/>
      </c>
      <c r="O111" s="15">
        <f>O110-N111</f>
        <v/>
      </c>
      <c r="P111" s="19">
        <f>IF(AND(O110&gt;=0,O111&lt;0),A111-1+IF(N111&gt;0,MAX(0,O110)/N111,0),"")</f>
        <v/>
      </c>
    </row>
    <row r="112">
      <c r="A112" t="n">
        <v>69</v>
      </c>
      <c r="B112" s="18">
        <f>EDATE($B$5,A112-1)</f>
        <v/>
      </c>
      <c r="C112">
        <f>SUMPRODUCT(($D$26:$D$40&lt;=A112)*($C$26:$C$40&lt;&gt;"")*$E$26:$E$40)</f>
        <v/>
      </c>
      <c r="D112">
        <f>SUMPRODUCT(($D$26:$D$40=A112)*($C$26:$C$40&lt;&gt;"")*$E$26:$E$40)</f>
        <v/>
      </c>
      <c r="E112">
        <f>E111+D112</f>
        <v/>
      </c>
      <c r="F112" s="15">
        <f>SUMPRODUCT(($D$26:$D$40&lt;=A112)*($C$26:$C$40&lt;&gt;"")*$E$26:$E$40*$O$26:$O$40)</f>
        <v/>
      </c>
      <c r="G112" s="15">
        <f>D112*$B$15</f>
        <v/>
      </c>
      <c r="H112" s="15">
        <f>$B$7*(1+$B$8)^(A112-1)</f>
        <v/>
      </c>
      <c r="I112" s="15">
        <f>F112+G112+$B$9-H112</f>
        <v/>
      </c>
      <c r="J112" s="15">
        <f>J111-I112</f>
        <v/>
      </c>
      <c r="K112" s="19">
        <f>IF(AND(J111&gt;=0,J112&lt;0),A112-1+IF(I112&gt;0,MAX(0,J111)/I112,0),"")</f>
        <v/>
      </c>
      <c r="L112" s="15">
        <f>F112+IF(A112&gt;=$D$21,$O$21,0)</f>
        <v/>
      </c>
      <c r="M112" s="15">
        <f>G112+IF(A112=$D$21,$B$15,0)</f>
        <v/>
      </c>
      <c r="N112" s="15">
        <f>L112+M112+$B$9-H112</f>
        <v/>
      </c>
      <c r="O112" s="15">
        <f>O111-N112</f>
        <v/>
      </c>
      <c r="P112" s="19">
        <f>IF(AND(O111&gt;=0,O112&lt;0),A112-1+IF(N112&gt;0,MAX(0,O111)/N112,0),"")</f>
        <v/>
      </c>
    </row>
    <row r="113">
      <c r="A113" t="n">
        <v>70</v>
      </c>
      <c r="B113" s="18">
        <f>EDATE($B$5,A113-1)</f>
        <v/>
      </c>
      <c r="C113">
        <f>SUMPRODUCT(($D$26:$D$40&lt;=A113)*($C$26:$C$40&lt;&gt;"")*$E$26:$E$40)</f>
        <v/>
      </c>
      <c r="D113">
        <f>SUMPRODUCT(($D$26:$D$40=A113)*($C$26:$C$40&lt;&gt;"")*$E$26:$E$40)</f>
        <v/>
      </c>
      <c r="E113">
        <f>E112+D113</f>
        <v/>
      </c>
      <c r="F113" s="15">
        <f>SUMPRODUCT(($D$26:$D$40&lt;=A113)*($C$26:$C$40&lt;&gt;"")*$E$26:$E$40*$O$26:$O$40)</f>
        <v/>
      </c>
      <c r="G113" s="15">
        <f>D113*$B$15</f>
        <v/>
      </c>
      <c r="H113" s="15">
        <f>$B$7*(1+$B$8)^(A113-1)</f>
        <v/>
      </c>
      <c r="I113" s="15">
        <f>F113+G113+$B$9-H113</f>
        <v/>
      </c>
      <c r="J113" s="15">
        <f>J112-I113</f>
        <v/>
      </c>
      <c r="K113" s="19">
        <f>IF(AND(J112&gt;=0,J113&lt;0),A113-1+IF(I113&gt;0,MAX(0,J112)/I113,0),"")</f>
        <v/>
      </c>
      <c r="L113" s="15">
        <f>F113+IF(A113&gt;=$D$21,$O$21,0)</f>
        <v/>
      </c>
      <c r="M113" s="15">
        <f>G113+IF(A113=$D$21,$B$15,0)</f>
        <v/>
      </c>
      <c r="N113" s="15">
        <f>L113+M113+$B$9-H113</f>
        <v/>
      </c>
      <c r="O113" s="15">
        <f>O112-N113</f>
        <v/>
      </c>
      <c r="P113" s="19">
        <f>IF(AND(O112&gt;=0,O113&lt;0),A113-1+IF(N113&gt;0,MAX(0,O112)/N113,0),"")</f>
        <v/>
      </c>
    </row>
    <row r="114">
      <c r="A114" t="n">
        <v>71</v>
      </c>
      <c r="B114" s="18">
        <f>EDATE($B$5,A114-1)</f>
        <v/>
      </c>
      <c r="C114">
        <f>SUMPRODUCT(($D$26:$D$40&lt;=A114)*($C$26:$C$40&lt;&gt;"")*$E$26:$E$40)</f>
        <v/>
      </c>
      <c r="D114">
        <f>SUMPRODUCT(($D$26:$D$40=A114)*($C$26:$C$40&lt;&gt;"")*$E$26:$E$40)</f>
        <v/>
      </c>
      <c r="E114">
        <f>E113+D114</f>
        <v/>
      </c>
      <c r="F114" s="15">
        <f>SUMPRODUCT(($D$26:$D$40&lt;=A114)*($C$26:$C$40&lt;&gt;"")*$E$26:$E$40*$O$26:$O$40)</f>
        <v/>
      </c>
      <c r="G114" s="15">
        <f>D114*$B$15</f>
        <v/>
      </c>
      <c r="H114" s="15">
        <f>$B$7*(1+$B$8)^(A114-1)</f>
        <v/>
      </c>
      <c r="I114" s="15">
        <f>F114+G114+$B$9-H114</f>
        <v/>
      </c>
      <c r="J114" s="15">
        <f>J113-I114</f>
        <v/>
      </c>
      <c r="K114" s="19">
        <f>IF(AND(J113&gt;=0,J114&lt;0),A114-1+IF(I114&gt;0,MAX(0,J113)/I114,0),"")</f>
        <v/>
      </c>
      <c r="L114" s="15">
        <f>F114+IF(A114&gt;=$D$21,$O$21,0)</f>
        <v/>
      </c>
      <c r="M114" s="15">
        <f>G114+IF(A114=$D$21,$B$15,0)</f>
        <v/>
      </c>
      <c r="N114" s="15">
        <f>L114+M114+$B$9-H114</f>
        <v/>
      </c>
      <c r="O114" s="15">
        <f>O113-N114</f>
        <v/>
      </c>
      <c r="P114" s="19">
        <f>IF(AND(O113&gt;=0,O114&lt;0),A114-1+IF(N114&gt;0,MAX(0,O113)/N114,0),"")</f>
        <v/>
      </c>
    </row>
    <row r="115">
      <c r="A115" t="n">
        <v>72</v>
      </c>
      <c r="B115" s="18">
        <f>EDATE($B$5,A115-1)</f>
        <v/>
      </c>
      <c r="C115">
        <f>SUMPRODUCT(($D$26:$D$40&lt;=A115)*($C$26:$C$40&lt;&gt;"")*$E$26:$E$40)</f>
        <v/>
      </c>
      <c r="D115">
        <f>SUMPRODUCT(($D$26:$D$40=A115)*($C$26:$C$40&lt;&gt;"")*$E$26:$E$40)</f>
        <v/>
      </c>
      <c r="E115">
        <f>E114+D115</f>
        <v/>
      </c>
      <c r="F115" s="15">
        <f>SUMPRODUCT(($D$26:$D$40&lt;=A115)*($C$26:$C$40&lt;&gt;"")*$E$26:$E$40*$O$26:$O$40)</f>
        <v/>
      </c>
      <c r="G115" s="15">
        <f>D115*$B$15</f>
        <v/>
      </c>
      <c r="H115" s="15">
        <f>$B$7*(1+$B$8)^(A115-1)</f>
        <v/>
      </c>
      <c r="I115" s="15">
        <f>F115+G115+$B$9-H115</f>
        <v/>
      </c>
      <c r="J115" s="15">
        <f>J114-I115</f>
        <v/>
      </c>
      <c r="K115" s="19">
        <f>IF(AND(J114&gt;=0,J115&lt;0),A115-1+IF(I115&gt;0,MAX(0,J114)/I115,0),"")</f>
        <v/>
      </c>
      <c r="L115" s="15">
        <f>F115+IF(A115&gt;=$D$21,$O$21,0)</f>
        <v/>
      </c>
      <c r="M115" s="15">
        <f>G115+IF(A115=$D$21,$B$15,0)</f>
        <v/>
      </c>
      <c r="N115" s="15">
        <f>L115+M115+$B$9-H115</f>
        <v/>
      </c>
      <c r="O115" s="15">
        <f>O114-N115</f>
        <v/>
      </c>
      <c r="P115" s="19">
        <f>IF(AND(O114&gt;=0,O115&lt;0),A115-1+IF(N115&gt;0,MAX(0,O114)/N115,0),"")</f>
        <v/>
      </c>
    </row>
    <row r="116">
      <c r="A116" t="n">
        <v>73</v>
      </c>
      <c r="B116" s="18">
        <f>EDATE($B$5,A116-1)</f>
        <v/>
      </c>
      <c r="C116">
        <f>SUMPRODUCT(($D$26:$D$40&lt;=A116)*($C$26:$C$40&lt;&gt;"")*$E$26:$E$40)</f>
        <v/>
      </c>
      <c r="D116">
        <f>SUMPRODUCT(($D$26:$D$40=A116)*($C$26:$C$40&lt;&gt;"")*$E$26:$E$40)</f>
        <v/>
      </c>
      <c r="E116">
        <f>E115+D116</f>
        <v/>
      </c>
      <c r="F116" s="15">
        <f>SUMPRODUCT(($D$26:$D$40&lt;=A116)*($C$26:$C$40&lt;&gt;"")*$E$26:$E$40*$O$26:$O$40)</f>
        <v/>
      </c>
      <c r="G116" s="15">
        <f>D116*$B$15</f>
        <v/>
      </c>
      <c r="H116" s="15">
        <f>$B$7*(1+$B$8)^(A116-1)</f>
        <v/>
      </c>
      <c r="I116" s="15">
        <f>F116+G116+$B$9-H116</f>
        <v/>
      </c>
      <c r="J116" s="15">
        <f>J115-I116</f>
        <v/>
      </c>
      <c r="K116" s="19">
        <f>IF(AND(J115&gt;=0,J116&lt;0),A116-1+IF(I116&gt;0,MAX(0,J115)/I116,0),"")</f>
        <v/>
      </c>
      <c r="L116" s="15">
        <f>F116+IF(A116&gt;=$D$21,$O$21,0)</f>
        <v/>
      </c>
      <c r="M116" s="15">
        <f>G116+IF(A116=$D$21,$B$15,0)</f>
        <v/>
      </c>
      <c r="N116" s="15">
        <f>L116+M116+$B$9-H116</f>
        <v/>
      </c>
      <c r="O116" s="15">
        <f>O115-N116</f>
        <v/>
      </c>
      <c r="P116" s="19">
        <f>IF(AND(O115&gt;=0,O116&lt;0),A116-1+IF(N116&gt;0,MAX(0,O115)/N116,0),"")</f>
        <v/>
      </c>
    </row>
    <row r="117">
      <c r="A117" t="n">
        <v>74</v>
      </c>
      <c r="B117" s="18">
        <f>EDATE($B$5,A117-1)</f>
        <v/>
      </c>
      <c r="C117">
        <f>SUMPRODUCT(($D$26:$D$40&lt;=A117)*($C$26:$C$40&lt;&gt;"")*$E$26:$E$40)</f>
        <v/>
      </c>
      <c r="D117">
        <f>SUMPRODUCT(($D$26:$D$40=A117)*($C$26:$C$40&lt;&gt;"")*$E$26:$E$40)</f>
        <v/>
      </c>
      <c r="E117">
        <f>E116+D117</f>
        <v/>
      </c>
      <c r="F117" s="15">
        <f>SUMPRODUCT(($D$26:$D$40&lt;=A117)*($C$26:$C$40&lt;&gt;"")*$E$26:$E$40*$O$26:$O$40)</f>
        <v/>
      </c>
      <c r="G117" s="15">
        <f>D117*$B$15</f>
        <v/>
      </c>
      <c r="H117" s="15">
        <f>$B$7*(1+$B$8)^(A117-1)</f>
        <v/>
      </c>
      <c r="I117" s="15">
        <f>F117+G117+$B$9-H117</f>
        <v/>
      </c>
      <c r="J117" s="15">
        <f>J116-I117</f>
        <v/>
      </c>
      <c r="K117" s="19">
        <f>IF(AND(J116&gt;=0,J117&lt;0),A117-1+IF(I117&gt;0,MAX(0,J116)/I117,0),"")</f>
        <v/>
      </c>
      <c r="L117" s="15">
        <f>F117+IF(A117&gt;=$D$21,$O$21,0)</f>
        <v/>
      </c>
      <c r="M117" s="15">
        <f>G117+IF(A117=$D$21,$B$15,0)</f>
        <v/>
      </c>
      <c r="N117" s="15">
        <f>L117+M117+$B$9-H117</f>
        <v/>
      </c>
      <c r="O117" s="15">
        <f>O116-N117</f>
        <v/>
      </c>
      <c r="P117" s="19">
        <f>IF(AND(O116&gt;=0,O117&lt;0),A117-1+IF(N117&gt;0,MAX(0,O116)/N117,0),"")</f>
        <v/>
      </c>
    </row>
    <row r="118">
      <c r="A118" t="n">
        <v>75</v>
      </c>
      <c r="B118" s="18">
        <f>EDATE($B$5,A118-1)</f>
        <v/>
      </c>
      <c r="C118">
        <f>SUMPRODUCT(($D$26:$D$40&lt;=A118)*($C$26:$C$40&lt;&gt;"")*$E$26:$E$40)</f>
        <v/>
      </c>
      <c r="D118">
        <f>SUMPRODUCT(($D$26:$D$40=A118)*($C$26:$C$40&lt;&gt;"")*$E$26:$E$40)</f>
        <v/>
      </c>
      <c r="E118">
        <f>E117+D118</f>
        <v/>
      </c>
      <c r="F118" s="15">
        <f>SUMPRODUCT(($D$26:$D$40&lt;=A118)*($C$26:$C$40&lt;&gt;"")*$E$26:$E$40*$O$26:$O$40)</f>
        <v/>
      </c>
      <c r="G118" s="15">
        <f>D118*$B$15</f>
        <v/>
      </c>
      <c r="H118" s="15">
        <f>$B$7*(1+$B$8)^(A118-1)</f>
        <v/>
      </c>
      <c r="I118" s="15">
        <f>F118+G118+$B$9-H118</f>
        <v/>
      </c>
      <c r="J118" s="15">
        <f>J117-I118</f>
        <v/>
      </c>
      <c r="K118" s="19">
        <f>IF(AND(J117&gt;=0,J118&lt;0),A118-1+IF(I118&gt;0,MAX(0,J117)/I118,0),"")</f>
        <v/>
      </c>
      <c r="L118" s="15">
        <f>F118+IF(A118&gt;=$D$21,$O$21,0)</f>
        <v/>
      </c>
      <c r="M118" s="15">
        <f>G118+IF(A118=$D$21,$B$15,0)</f>
        <v/>
      </c>
      <c r="N118" s="15">
        <f>L118+M118+$B$9-H118</f>
        <v/>
      </c>
      <c r="O118" s="15">
        <f>O117-N118</f>
        <v/>
      </c>
      <c r="P118" s="19">
        <f>IF(AND(O117&gt;=0,O118&lt;0),A118-1+IF(N118&gt;0,MAX(0,O117)/N118,0),"")</f>
        <v/>
      </c>
    </row>
    <row r="119">
      <c r="A119" t="n">
        <v>76</v>
      </c>
      <c r="B119" s="18">
        <f>EDATE($B$5,A119-1)</f>
        <v/>
      </c>
      <c r="C119">
        <f>SUMPRODUCT(($D$26:$D$40&lt;=A119)*($C$26:$C$40&lt;&gt;"")*$E$26:$E$40)</f>
        <v/>
      </c>
      <c r="D119">
        <f>SUMPRODUCT(($D$26:$D$40=A119)*($C$26:$C$40&lt;&gt;"")*$E$26:$E$40)</f>
        <v/>
      </c>
      <c r="E119">
        <f>E118+D119</f>
        <v/>
      </c>
      <c r="F119" s="15">
        <f>SUMPRODUCT(($D$26:$D$40&lt;=A119)*($C$26:$C$40&lt;&gt;"")*$E$26:$E$40*$O$26:$O$40)</f>
        <v/>
      </c>
      <c r="G119" s="15">
        <f>D119*$B$15</f>
        <v/>
      </c>
      <c r="H119" s="15">
        <f>$B$7*(1+$B$8)^(A119-1)</f>
        <v/>
      </c>
      <c r="I119" s="15">
        <f>F119+G119+$B$9-H119</f>
        <v/>
      </c>
      <c r="J119" s="15">
        <f>J118-I119</f>
        <v/>
      </c>
      <c r="K119" s="19">
        <f>IF(AND(J118&gt;=0,J119&lt;0),A119-1+IF(I119&gt;0,MAX(0,J118)/I119,0),"")</f>
        <v/>
      </c>
      <c r="L119" s="15">
        <f>F119+IF(A119&gt;=$D$21,$O$21,0)</f>
        <v/>
      </c>
      <c r="M119" s="15">
        <f>G119+IF(A119=$D$21,$B$15,0)</f>
        <v/>
      </c>
      <c r="N119" s="15">
        <f>L119+M119+$B$9-H119</f>
        <v/>
      </c>
      <c r="O119" s="15">
        <f>O118-N119</f>
        <v/>
      </c>
      <c r="P119" s="19">
        <f>IF(AND(O118&gt;=0,O119&lt;0),A119-1+IF(N119&gt;0,MAX(0,O118)/N119,0),"")</f>
        <v/>
      </c>
    </row>
    <row r="120">
      <c r="A120" t="n">
        <v>77</v>
      </c>
      <c r="B120" s="18">
        <f>EDATE($B$5,A120-1)</f>
        <v/>
      </c>
      <c r="C120">
        <f>SUMPRODUCT(($D$26:$D$40&lt;=A120)*($C$26:$C$40&lt;&gt;"")*$E$26:$E$40)</f>
        <v/>
      </c>
      <c r="D120">
        <f>SUMPRODUCT(($D$26:$D$40=A120)*($C$26:$C$40&lt;&gt;"")*$E$26:$E$40)</f>
        <v/>
      </c>
      <c r="E120">
        <f>E119+D120</f>
        <v/>
      </c>
      <c r="F120" s="15">
        <f>SUMPRODUCT(($D$26:$D$40&lt;=A120)*($C$26:$C$40&lt;&gt;"")*$E$26:$E$40*$O$26:$O$40)</f>
        <v/>
      </c>
      <c r="G120" s="15">
        <f>D120*$B$15</f>
        <v/>
      </c>
      <c r="H120" s="15">
        <f>$B$7*(1+$B$8)^(A120-1)</f>
        <v/>
      </c>
      <c r="I120" s="15">
        <f>F120+G120+$B$9-H120</f>
        <v/>
      </c>
      <c r="J120" s="15">
        <f>J119-I120</f>
        <v/>
      </c>
      <c r="K120" s="19">
        <f>IF(AND(J119&gt;=0,J120&lt;0),A120-1+IF(I120&gt;0,MAX(0,J119)/I120,0),"")</f>
        <v/>
      </c>
      <c r="L120" s="15">
        <f>F120+IF(A120&gt;=$D$21,$O$21,0)</f>
        <v/>
      </c>
      <c r="M120" s="15">
        <f>G120+IF(A120=$D$21,$B$15,0)</f>
        <v/>
      </c>
      <c r="N120" s="15">
        <f>L120+M120+$B$9-H120</f>
        <v/>
      </c>
      <c r="O120" s="15">
        <f>O119-N120</f>
        <v/>
      </c>
      <c r="P120" s="19">
        <f>IF(AND(O119&gt;=0,O120&lt;0),A120-1+IF(N120&gt;0,MAX(0,O119)/N120,0),"")</f>
        <v/>
      </c>
    </row>
    <row r="121">
      <c r="A121" t="n">
        <v>78</v>
      </c>
      <c r="B121" s="18">
        <f>EDATE($B$5,A121-1)</f>
        <v/>
      </c>
      <c r="C121">
        <f>SUMPRODUCT(($D$26:$D$40&lt;=A121)*($C$26:$C$40&lt;&gt;"")*$E$26:$E$40)</f>
        <v/>
      </c>
      <c r="D121">
        <f>SUMPRODUCT(($D$26:$D$40=A121)*($C$26:$C$40&lt;&gt;"")*$E$26:$E$40)</f>
        <v/>
      </c>
      <c r="E121">
        <f>E120+D121</f>
        <v/>
      </c>
      <c r="F121" s="15">
        <f>SUMPRODUCT(($D$26:$D$40&lt;=A121)*($C$26:$C$40&lt;&gt;"")*$E$26:$E$40*$O$26:$O$40)</f>
        <v/>
      </c>
      <c r="G121" s="15">
        <f>D121*$B$15</f>
        <v/>
      </c>
      <c r="H121" s="15">
        <f>$B$7*(1+$B$8)^(A121-1)</f>
        <v/>
      </c>
      <c r="I121" s="15">
        <f>F121+G121+$B$9-H121</f>
        <v/>
      </c>
      <c r="J121" s="15">
        <f>J120-I121</f>
        <v/>
      </c>
      <c r="K121" s="19">
        <f>IF(AND(J120&gt;=0,J121&lt;0),A121-1+IF(I121&gt;0,MAX(0,J120)/I121,0),"")</f>
        <v/>
      </c>
      <c r="L121" s="15">
        <f>F121+IF(A121&gt;=$D$21,$O$21,0)</f>
        <v/>
      </c>
      <c r="M121" s="15">
        <f>G121+IF(A121=$D$21,$B$15,0)</f>
        <v/>
      </c>
      <c r="N121" s="15">
        <f>L121+M121+$B$9-H121</f>
        <v/>
      </c>
      <c r="O121" s="15">
        <f>O120-N121</f>
        <v/>
      </c>
      <c r="P121" s="19">
        <f>IF(AND(O120&gt;=0,O121&lt;0),A121-1+IF(N121&gt;0,MAX(0,O120)/N121,0),"")</f>
        <v/>
      </c>
    </row>
    <row r="122">
      <c r="A122" t="n">
        <v>79</v>
      </c>
      <c r="B122" s="18">
        <f>EDATE($B$5,A122-1)</f>
        <v/>
      </c>
      <c r="C122">
        <f>SUMPRODUCT(($D$26:$D$40&lt;=A122)*($C$26:$C$40&lt;&gt;"")*$E$26:$E$40)</f>
        <v/>
      </c>
      <c r="D122">
        <f>SUMPRODUCT(($D$26:$D$40=A122)*($C$26:$C$40&lt;&gt;"")*$E$26:$E$40)</f>
        <v/>
      </c>
      <c r="E122">
        <f>E121+D122</f>
        <v/>
      </c>
      <c r="F122" s="15">
        <f>SUMPRODUCT(($D$26:$D$40&lt;=A122)*($C$26:$C$40&lt;&gt;"")*$E$26:$E$40*$O$26:$O$40)</f>
        <v/>
      </c>
      <c r="G122" s="15">
        <f>D122*$B$15</f>
        <v/>
      </c>
      <c r="H122" s="15">
        <f>$B$7*(1+$B$8)^(A122-1)</f>
        <v/>
      </c>
      <c r="I122" s="15">
        <f>F122+G122+$B$9-H122</f>
        <v/>
      </c>
      <c r="J122" s="15">
        <f>J121-I122</f>
        <v/>
      </c>
      <c r="K122" s="19">
        <f>IF(AND(J121&gt;=0,J122&lt;0),A122-1+IF(I122&gt;0,MAX(0,J121)/I122,0),"")</f>
        <v/>
      </c>
      <c r="L122" s="15">
        <f>F122+IF(A122&gt;=$D$21,$O$21,0)</f>
        <v/>
      </c>
      <c r="M122" s="15">
        <f>G122+IF(A122=$D$21,$B$15,0)</f>
        <v/>
      </c>
      <c r="N122" s="15">
        <f>L122+M122+$B$9-H122</f>
        <v/>
      </c>
      <c r="O122" s="15">
        <f>O121-N122</f>
        <v/>
      </c>
      <c r="P122" s="19">
        <f>IF(AND(O121&gt;=0,O122&lt;0),A122-1+IF(N122&gt;0,MAX(0,O121)/N122,0),"")</f>
        <v/>
      </c>
    </row>
    <row r="123">
      <c r="A123" t="n">
        <v>80</v>
      </c>
      <c r="B123" s="18">
        <f>EDATE($B$5,A123-1)</f>
        <v/>
      </c>
      <c r="C123">
        <f>SUMPRODUCT(($D$26:$D$40&lt;=A123)*($C$26:$C$40&lt;&gt;"")*$E$26:$E$40)</f>
        <v/>
      </c>
      <c r="D123">
        <f>SUMPRODUCT(($D$26:$D$40=A123)*($C$26:$C$40&lt;&gt;"")*$E$26:$E$40)</f>
        <v/>
      </c>
      <c r="E123">
        <f>E122+D123</f>
        <v/>
      </c>
      <c r="F123" s="15">
        <f>SUMPRODUCT(($D$26:$D$40&lt;=A123)*($C$26:$C$40&lt;&gt;"")*$E$26:$E$40*$O$26:$O$40)</f>
        <v/>
      </c>
      <c r="G123" s="15">
        <f>D123*$B$15</f>
        <v/>
      </c>
      <c r="H123" s="15">
        <f>$B$7*(1+$B$8)^(A123-1)</f>
        <v/>
      </c>
      <c r="I123" s="15">
        <f>F123+G123+$B$9-H123</f>
        <v/>
      </c>
      <c r="J123" s="15">
        <f>J122-I123</f>
        <v/>
      </c>
      <c r="K123" s="19">
        <f>IF(AND(J122&gt;=0,J123&lt;0),A123-1+IF(I123&gt;0,MAX(0,J122)/I123,0),"")</f>
        <v/>
      </c>
      <c r="L123" s="15">
        <f>F123+IF(A123&gt;=$D$21,$O$21,0)</f>
        <v/>
      </c>
      <c r="M123" s="15">
        <f>G123+IF(A123=$D$21,$B$15,0)</f>
        <v/>
      </c>
      <c r="N123" s="15">
        <f>L123+M123+$B$9-H123</f>
        <v/>
      </c>
      <c r="O123" s="15">
        <f>O122-N123</f>
        <v/>
      </c>
      <c r="P123" s="19">
        <f>IF(AND(O122&gt;=0,O123&lt;0),A123-1+IF(N123&gt;0,MAX(0,O122)/N123,0),"")</f>
        <v/>
      </c>
    </row>
    <row r="124">
      <c r="A124" t="n">
        <v>81</v>
      </c>
      <c r="B124" s="18">
        <f>EDATE($B$5,A124-1)</f>
        <v/>
      </c>
      <c r="C124">
        <f>SUMPRODUCT(($D$26:$D$40&lt;=A124)*($C$26:$C$40&lt;&gt;"")*$E$26:$E$40)</f>
        <v/>
      </c>
      <c r="D124">
        <f>SUMPRODUCT(($D$26:$D$40=A124)*($C$26:$C$40&lt;&gt;"")*$E$26:$E$40)</f>
        <v/>
      </c>
      <c r="E124">
        <f>E123+D124</f>
        <v/>
      </c>
      <c r="F124" s="15">
        <f>SUMPRODUCT(($D$26:$D$40&lt;=A124)*($C$26:$C$40&lt;&gt;"")*$E$26:$E$40*$O$26:$O$40)</f>
        <v/>
      </c>
      <c r="G124" s="15">
        <f>D124*$B$15</f>
        <v/>
      </c>
      <c r="H124" s="15">
        <f>$B$7*(1+$B$8)^(A124-1)</f>
        <v/>
      </c>
      <c r="I124" s="15">
        <f>F124+G124+$B$9-H124</f>
        <v/>
      </c>
      <c r="J124" s="15">
        <f>J123-I124</f>
        <v/>
      </c>
      <c r="K124" s="19">
        <f>IF(AND(J123&gt;=0,J124&lt;0),A124-1+IF(I124&gt;0,MAX(0,J123)/I124,0),"")</f>
        <v/>
      </c>
      <c r="L124" s="15">
        <f>F124+IF(A124&gt;=$D$21,$O$21,0)</f>
        <v/>
      </c>
      <c r="M124" s="15">
        <f>G124+IF(A124=$D$21,$B$15,0)</f>
        <v/>
      </c>
      <c r="N124" s="15">
        <f>L124+M124+$B$9-H124</f>
        <v/>
      </c>
      <c r="O124" s="15">
        <f>O123-N124</f>
        <v/>
      </c>
      <c r="P124" s="19">
        <f>IF(AND(O123&gt;=0,O124&lt;0),A124-1+IF(N124&gt;0,MAX(0,O123)/N124,0),"")</f>
        <v/>
      </c>
    </row>
    <row r="125">
      <c r="A125" t="n">
        <v>82</v>
      </c>
      <c r="B125" s="18">
        <f>EDATE($B$5,A125-1)</f>
        <v/>
      </c>
      <c r="C125">
        <f>SUMPRODUCT(($D$26:$D$40&lt;=A125)*($C$26:$C$40&lt;&gt;"")*$E$26:$E$40)</f>
        <v/>
      </c>
      <c r="D125">
        <f>SUMPRODUCT(($D$26:$D$40=A125)*($C$26:$C$40&lt;&gt;"")*$E$26:$E$40)</f>
        <v/>
      </c>
      <c r="E125">
        <f>E124+D125</f>
        <v/>
      </c>
      <c r="F125" s="15">
        <f>SUMPRODUCT(($D$26:$D$40&lt;=A125)*($C$26:$C$40&lt;&gt;"")*$E$26:$E$40*$O$26:$O$40)</f>
        <v/>
      </c>
      <c r="G125" s="15">
        <f>D125*$B$15</f>
        <v/>
      </c>
      <c r="H125" s="15">
        <f>$B$7*(1+$B$8)^(A125-1)</f>
        <v/>
      </c>
      <c r="I125" s="15">
        <f>F125+G125+$B$9-H125</f>
        <v/>
      </c>
      <c r="J125" s="15">
        <f>J124-I125</f>
        <v/>
      </c>
      <c r="K125" s="19">
        <f>IF(AND(J124&gt;=0,J125&lt;0),A125-1+IF(I125&gt;0,MAX(0,J124)/I125,0),"")</f>
        <v/>
      </c>
      <c r="L125" s="15">
        <f>F125+IF(A125&gt;=$D$21,$O$21,0)</f>
        <v/>
      </c>
      <c r="M125" s="15">
        <f>G125+IF(A125=$D$21,$B$15,0)</f>
        <v/>
      </c>
      <c r="N125" s="15">
        <f>L125+M125+$B$9-H125</f>
        <v/>
      </c>
      <c r="O125" s="15">
        <f>O124-N125</f>
        <v/>
      </c>
      <c r="P125" s="19">
        <f>IF(AND(O124&gt;=0,O125&lt;0),A125-1+IF(N125&gt;0,MAX(0,O124)/N125,0),"")</f>
        <v/>
      </c>
    </row>
    <row r="126">
      <c r="A126" t="n">
        <v>83</v>
      </c>
      <c r="B126" s="18">
        <f>EDATE($B$5,A126-1)</f>
        <v/>
      </c>
      <c r="C126">
        <f>SUMPRODUCT(($D$26:$D$40&lt;=A126)*($C$26:$C$40&lt;&gt;"")*$E$26:$E$40)</f>
        <v/>
      </c>
      <c r="D126">
        <f>SUMPRODUCT(($D$26:$D$40=A126)*($C$26:$C$40&lt;&gt;"")*$E$26:$E$40)</f>
        <v/>
      </c>
      <c r="E126">
        <f>E125+D126</f>
        <v/>
      </c>
      <c r="F126" s="15">
        <f>SUMPRODUCT(($D$26:$D$40&lt;=A126)*($C$26:$C$40&lt;&gt;"")*$E$26:$E$40*$O$26:$O$40)</f>
        <v/>
      </c>
      <c r="G126" s="15">
        <f>D126*$B$15</f>
        <v/>
      </c>
      <c r="H126" s="15">
        <f>$B$7*(1+$B$8)^(A126-1)</f>
        <v/>
      </c>
      <c r="I126" s="15">
        <f>F126+G126+$B$9-H126</f>
        <v/>
      </c>
      <c r="J126" s="15">
        <f>J125-I126</f>
        <v/>
      </c>
      <c r="K126" s="19">
        <f>IF(AND(J125&gt;=0,J126&lt;0),A126-1+IF(I126&gt;0,MAX(0,J125)/I126,0),"")</f>
        <v/>
      </c>
      <c r="L126" s="15">
        <f>F126+IF(A126&gt;=$D$21,$O$21,0)</f>
        <v/>
      </c>
      <c r="M126" s="15">
        <f>G126+IF(A126=$D$21,$B$15,0)</f>
        <v/>
      </c>
      <c r="N126" s="15">
        <f>L126+M126+$B$9-H126</f>
        <v/>
      </c>
      <c r="O126" s="15">
        <f>O125-N126</f>
        <v/>
      </c>
      <c r="P126" s="19">
        <f>IF(AND(O125&gt;=0,O126&lt;0),A126-1+IF(N126&gt;0,MAX(0,O125)/N126,0),"")</f>
        <v/>
      </c>
    </row>
    <row r="127">
      <c r="A127" t="n">
        <v>84</v>
      </c>
      <c r="B127" s="18">
        <f>EDATE($B$5,A127-1)</f>
        <v/>
      </c>
      <c r="C127">
        <f>SUMPRODUCT(($D$26:$D$40&lt;=A127)*($C$26:$C$40&lt;&gt;"")*$E$26:$E$40)</f>
        <v/>
      </c>
      <c r="D127">
        <f>SUMPRODUCT(($D$26:$D$40=A127)*($C$26:$C$40&lt;&gt;"")*$E$26:$E$40)</f>
        <v/>
      </c>
      <c r="E127">
        <f>E126+D127</f>
        <v/>
      </c>
      <c r="F127" s="15">
        <f>SUMPRODUCT(($D$26:$D$40&lt;=A127)*($C$26:$C$40&lt;&gt;"")*$E$26:$E$40*$O$26:$O$40)</f>
        <v/>
      </c>
      <c r="G127" s="15">
        <f>D127*$B$15</f>
        <v/>
      </c>
      <c r="H127" s="15">
        <f>$B$7*(1+$B$8)^(A127-1)</f>
        <v/>
      </c>
      <c r="I127" s="15">
        <f>F127+G127+$B$9-H127</f>
        <v/>
      </c>
      <c r="J127" s="15">
        <f>J126-I127</f>
        <v/>
      </c>
      <c r="K127" s="19">
        <f>IF(AND(J126&gt;=0,J127&lt;0),A127-1+IF(I127&gt;0,MAX(0,J126)/I127,0),"")</f>
        <v/>
      </c>
      <c r="L127" s="15">
        <f>F127+IF(A127&gt;=$D$21,$O$21,0)</f>
        <v/>
      </c>
      <c r="M127" s="15">
        <f>G127+IF(A127=$D$21,$B$15,0)</f>
        <v/>
      </c>
      <c r="N127" s="15">
        <f>L127+M127+$B$9-H127</f>
        <v/>
      </c>
      <c r="O127" s="15">
        <f>O126-N127</f>
        <v/>
      </c>
      <c r="P127" s="19">
        <f>IF(AND(O126&gt;=0,O127&lt;0),A127-1+IF(N127&gt;0,MAX(0,O126)/N127,0),"")</f>
        <v/>
      </c>
    </row>
    <row r="128">
      <c r="A128" t="n">
        <v>85</v>
      </c>
      <c r="B128" s="18">
        <f>EDATE($B$5,A128-1)</f>
        <v/>
      </c>
      <c r="C128">
        <f>SUMPRODUCT(($D$26:$D$40&lt;=A128)*($C$26:$C$40&lt;&gt;"")*$E$26:$E$40)</f>
        <v/>
      </c>
      <c r="D128">
        <f>SUMPRODUCT(($D$26:$D$40=A128)*($C$26:$C$40&lt;&gt;"")*$E$26:$E$40)</f>
        <v/>
      </c>
      <c r="E128">
        <f>E127+D128</f>
        <v/>
      </c>
      <c r="F128" s="15">
        <f>SUMPRODUCT(($D$26:$D$40&lt;=A128)*($C$26:$C$40&lt;&gt;"")*$E$26:$E$40*$O$26:$O$40)</f>
        <v/>
      </c>
      <c r="G128" s="15">
        <f>D128*$B$15</f>
        <v/>
      </c>
      <c r="H128" s="15">
        <f>$B$7*(1+$B$8)^(A128-1)</f>
        <v/>
      </c>
      <c r="I128" s="15">
        <f>F128+G128+$B$9-H128</f>
        <v/>
      </c>
      <c r="J128" s="15">
        <f>J127-I128</f>
        <v/>
      </c>
      <c r="K128" s="19">
        <f>IF(AND(J127&gt;=0,J128&lt;0),A128-1+IF(I128&gt;0,MAX(0,J127)/I128,0),"")</f>
        <v/>
      </c>
      <c r="L128" s="15">
        <f>F128+IF(A128&gt;=$D$21,$O$21,0)</f>
        <v/>
      </c>
      <c r="M128" s="15">
        <f>G128+IF(A128=$D$21,$B$15,0)</f>
        <v/>
      </c>
      <c r="N128" s="15">
        <f>L128+M128+$B$9-H128</f>
        <v/>
      </c>
      <c r="O128" s="15">
        <f>O127-N128</f>
        <v/>
      </c>
      <c r="P128" s="19">
        <f>IF(AND(O127&gt;=0,O128&lt;0),A128-1+IF(N128&gt;0,MAX(0,O127)/N128,0),"")</f>
        <v/>
      </c>
    </row>
    <row r="129">
      <c r="A129" t="n">
        <v>86</v>
      </c>
      <c r="B129" s="18">
        <f>EDATE($B$5,A129-1)</f>
        <v/>
      </c>
      <c r="C129">
        <f>SUMPRODUCT(($D$26:$D$40&lt;=A129)*($C$26:$C$40&lt;&gt;"")*$E$26:$E$40)</f>
        <v/>
      </c>
      <c r="D129">
        <f>SUMPRODUCT(($D$26:$D$40=A129)*($C$26:$C$40&lt;&gt;"")*$E$26:$E$40)</f>
        <v/>
      </c>
      <c r="E129">
        <f>E128+D129</f>
        <v/>
      </c>
      <c r="F129" s="15">
        <f>SUMPRODUCT(($D$26:$D$40&lt;=A129)*($C$26:$C$40&lt;&gt;"")*$E$26:$E$40*$O$26:$O$40)</f>
        <v/>
      </c>
      <c r="G129" s="15">
        <f>D129*$B$15</f>
        <v/>
      </c>
      <c r="H129" s="15">
        <f>$B$7*(1+$B$8)^(A129-1)</f>
        <v/>
      </c>
      <c r="I129" s="15">
        <f>F129+G129+$B$9-H129</f>
        <v/>
      </c>
      <c r="J129" s="15">
        <f>J128-I129</f>
        <v/>
      </c>
      <c r="K129" s="19">
        <f>IF(AND(J128&gt;=0,J129&lt;0),A129-1+IF(I129&gt;0,MAX(0,J128)/I129,0),"")</f>
        <v/>
      </c>
      <c r="L129" s="15">
        <f>F129+IF(A129&gt;=$D$21,$O$21,0)</f>
        <v/>
      </c>
      <c r="M129" s="15">
        <f>G129+IF(A129=$D$21,$B$15,0)</f>
        <v/>
      </c>
      <c r="N129" s="15">
        <f>L129+M129+$B$9-H129</f>
        <v/>
      </c>
      <c r="O129" s="15">
        <f>O128-N129</f>
        <v/>
      </c>
      <c r="P129" s="19">
        <f>IF(AND(O128&gt;=0,O129&lt;0),A129-1+IF(N129&gt;0,MAX(0,O128)/N129,0),"")</f>
        <v/>
      </c>
    </row>
    <row r="130">
      <c r="A130" t="n">
        <v>87</v>
      </c>
      <c r="B130" s="18">
        <f>EDATE($B$5,A130-1)</f>
        <v/>
      </c>
      <c r="C130">
        <f>SUMPRODUCT(($D$26:$D$40&lt;=A130)*($C$26:$C$40&lt;&gt;"")*$E$26:$E$40)</f>
        <v/>
      </c>
      <c r="D130">
        <f>SUMPRODUCT(($D$26:$D$40=A130)*($C$26:$C$40&lt;&gt;"")*$E$26:$E$40)</f>
        <v/>
      </c>
      <c r="E130">
        <f>E129+D130</f>
        <v/>
      </c>
      <c r="F130" s="15">
        <f>SUMPRODUCT(($D$26:$D$40&lt;=A130)*($C$26:$C$40&lt;&gt;"")*$E$26:$E$40*$O$26:$O$40)</f>
        <v/>
      </c>
      <c r="G130" s="15">
        <f>D130*$B$15</f>
        <v/>
      </c>
      <c r="H130" s="15">
        <f>$B$7*(1+$B$8)^(A130-1)</f>
        <v/>
      </c>
      <c r="I130" s="15">
        <f>F130+G130+$B$9-H130</f>
        <v/>
      </c>
      <c r="J130" s="15">
        <f>J129-I130</f>
        <v/>
      </c>
      <c r="K130" s="19">
        <f>IF(AND(J129&gt;=0,J130&lt;0),A130-1+IF(I130&gt;0,MAX(0,J129)/I130,0),"")</f>
        <v/>
      </c>
      <c r="L130" s="15">
        <f>F130+IF(A130&gt;=$D$21,$O$21,0)</f>
        <v/>
      </c>
      <c r="M130" s="15">
        <f>G130+IF(A130=$D$21,$B$15,0)</f>
        <v/>
      </c>
      <c r="N130" s="15">
        <f>L130+M130+$B$9-H130</f>
        <v/>
      </c>
      <c r="O130" s="15">
        <f>O129-N130</f>
        <v/>
      </c>
      <c r="P130" s="19">
        <f>IF(AND(O129&gt;=0,O130&lt;0),A130-1+IF(N130&gt;0,MAX(0,O129)/N130,0),"")</f>
        <v/>
      </c>
    </row>
    <row r="131">
      <c r="A131" t="n">
        <v>88</v>
      </c>
      <c r="B131" s="18">
        <f>EDATE($B$5,A131-1)</f>
        <v/>
      </c>
      <c r="C131">
        <f>SUMPRODUCT(($D$26:$D$40&lt;=A131)*($C$26:$C$40&lt;&gt;"")*$E$26:$E$40)</f>
        <v/>
      </c>
      <c r="D131">
        <f>SUMPRODUCT(($D$26:$D$40=A131)*($C$26:$C$40&lt;&gt;"")*$E$26:$E$40)</f>
        <v/>
      </c>
      <c r="E131">
        <f>E130+D131</f>
        <v/>
      </c>
      <c r="F131" s="15">
        <f>SUMPRODUCT(($D$26:$D$40&lt;=A131)*($C$26:$C$40&lt;&gt;"")*$E$26:$E$40*$O$26:$O$40)</f>
        <v/>
      </c>
      <c r="G131" s="15">
        <f>D131*$B$15</f>
        <v/>
      </c>
      <c r="H131" s="15">
        <f>$B$7*(1+$B$8)^(A131-1)</f>
        <v/>
      </c>
      <c r="I131" s="15">
        <f>F131+G131+$B$9-H131</f>
        <v/>
      </c>
      <c r="J131" s="15">
        <f>J130-I131</f>
        <v/>
      </c>
      <c r="K131" s="19">
        <f>IF(AND(J130&gt;=0,J131&lt;0),A131-1+IF(I131&gt;0,MAX(0,J130)/I131,0),"")</f>
        <v/>
      </c>
      <c r="L131" s="15">
        <f>F131+IF(A131&gt;=$D$21,$O$21,0)</f>
        <v/>
      </c>
      <c r="M131" s="15">
        <f>G131+IF(A131=$D$21,$B$15,0)</f>
        <v/>
      </c>
      <c r="N131" s="15">
        <f>L131+M131+$B$9-H131</f>
        <v/>
      </c>
      <c r="O131" s="15">
        <f>O130-N131</f>
        <v/>
      </c>
      <c r="P131" s="19">
        <f>IF(AND(O130&gt;=0,O131&lt;0),A131-1+IF(N131&gt;0,MAX(0,O130)/N131,0),"")</f>
        <v/>
      </c>
    </row>
    <row r="132">
      <c r="A132" t="n">
        <v>89</v>
      </c>
      <c r="B132" s="18">
        <f>EDATE($B$5,A132-1)</f>
        <v/>
      </c>
      <c r="C132">
        <f>SUMPRODUCT(($D$26:$D$40&lt;=A132)*($C$26:$C$40&lt;&gt;"")*$E$26:$E$40)</f>
        <v/>
      </c>
      <c r="D132">
        <f>SUMPRODUCT(($D$26:$D$40=A132)*($C$26:$C$40&lt;&gt;"")*$E$26:$E$40)</f>
        <v/>
      </c>
      <c r="E132">
        <f>E131+D132</f>
        <v/>
      </c>
      <c r="F132" s="15">
        <f>SUMPRODUCT(($D$26:$D$40&lt;=A132)*($C$26:$C$40&lt;&gt;"")*$E$26:$E$40*$O$26:$O$40)</f>
        <v/>
      </c>
      <c r="G132" s="15">
        <f>D132*$B$15</f>
        <v/>
      </c>
      <c r="H132" s="15">
        <f>$B$7*(1+$B$8)^(A132-1)</f>
        <v/>
      </c>
      <c r="I132" s="15">
        <f>F132+G132+$B$9-H132</f>
        <v/>
      </c>
      <c r="J132" s="15">
        <f>J131-I132</f>
        <v/>
      </c>
      <c r="K132" s="19">
        <f>IF(AND(J131&gt;=0,J132&lt;0),A132-1+IF(I132&gt;0,MAX(0,J131)/I132,0),"")</f>
        <v/>
      </c>
      <c r="L132" s="15">
        <f>F132+IF(A132&gt;=$D$21,$O$21,0)</f>
        <v/>
      </c>
      <c r="M132" s="15">
        <f>G132+IF(A132=$D$21,$B$15,0)</f>
        <v/>
      </c>
      <c r="N132" s="15">
        <f>L132+M132+$B$9-H132</f>
        <v/>
      </c>
      <c r="O132" s="15">
        <f>O131-N132</f>
        <v/>
      </c>
      <c r="P132" s="19">
        <f>IF(AND(O131&gt;=0,O132&lt;0),A132-1+IF(N132&gt;0,MAX(0,O131)/N132,0),"")</f>
        <v/>
      </c>
    </row>
    <row r="133">
      <c r="A133" t="n">
        <v>90</v>
      </c>
      <c r="B133" s="18">
        <f>EDATE($B$5,A133-1)</f>
        <v/>
      </c>
      <c r="C133">
        <f>SUMPRODUCT(($D$26:$D$40&lt;=A133)*($C$26:$C$40&lt;&gt;"")*$E$26:$E$40)</f>
        <v/>
      </c>
      <c r="D133">
        <f>SUMPRODUCT(($D$26:$D$40=A133)*($C$26:$C$40&lt;&gt;"")*$E$26:$E$40)</f>
        <v/>
      </c>
      <c r="E133">
        <f>E132+D133</f>
        <v/>
      </c>
      <c r="F133" s="15">
        <f>SUMPRODUCT(($D$26:$D$40&lt;=A133)*($C$26:$C$40&lt;&gt;"")*$E$26:$E$40*$O$26:$O$40)</f>
        <v/>
      </c>
      <c r="G133" s="15">
        <f>D133*$B$15</f>
        <v/>
      </c>
      <c r="H133" s="15">
        <f>$B$7*(1+$B$8)^(A133-1)</f>
        <v/>
      </c>
      <c r="I133" s="15">
        <f>F133+G133+$B$9-H133</f>
        <v/>
      </c>
      <c r="J133" s="15">
        <f>J132-I133</f>
        <v/>
      </c>
      <c r="K133" s="19">
        <f>IF(AND(J132&gt;=0,J133&lt;0),A133-1+IF(I133&gt;0,MAX(0,J132)/I133,0),"")</f>
        <v/>
      </c>
      <c r="L133" s="15">
        <f>F133+IF(A133&gt;=$D$21,$O$21,0)</f>
        <v/>
      </c>
      <c r="M133" s="15">
        <f>G133+IF(A133=$D$21,$B$15,0)</f>
        <v/>
      </c>
      <c r="N133" s="15">
        <f>L133+M133+$B$9-H133</f>
        <v/>
      </c>
      <c r="O133" s="15">
        <f>O132-N133</f>
        <v/>
      </c>
      <c r="P133" s="19">
        <f>IF(AND(O132&gt;=0,O133&lt;0),A133-1+IF(N133&gt;0,MAX(0,O132)/N133,0),"")</f>
        <v/>
      </c>
    </row>
    <row r="134">
      <c r="A134" t="n">
        <v>91</v>
      </c>
      <c r="B134" s="18">
        <f>EDATE($B$5,A134-1)</f>
        <v/>
      </c>
      <c r="C134">
        <f>SUMPRODUCT(($D$26:$D$40&lt;=A134)*($C$26:$C$40&lt;&gt;"")*$E$26:$E$40)</f>
        <v/>
      </c>
      <c r="D134">
        <f>SUMPRODUCT(($D$26:$D$40=A134)*($C$26:$C$40&lt;&gt;"")*$E$26:$E$40)</f>
        <v/>
      </c>
      <c r="E134">
        <f>E133+D134</f>
        <v/>
      </c>
      <c r="F134" s="15">
        <f>SUMPRODUCT(($D$26:$D$40&lt;=A134)*($C$26:$C$40&lt;&gt;"")*$E$26:$E$40*$O$26:$O$40)</f>
        <v/>
      </c>
      <c r="G134" s="15">
        <f>D134*$B$15</f>
        <v/>
      </c>
      <c r="H134" s="15">
        <f>$B$7*(1+$B$8)^(A134-1)</f>
        <v/>
      </c>
      <c r="I134" s="15">
        <f>F134+G134+$B$9-H134</f>
        <v/>
      </c>
      <c r="J134" s="15">
        <f>J133-I134</f>
        <v/>
      </c>
      <c r="K134" s="19">
        <f>IF(AND(J133&gt;=0,J134&lt;0),A134-1+IF(I134&gt;0,MAX(0,J133)/I134,0),"")</f>
        <v/>
      </c>
      <c r="L134" s="15">
        <f>F134+IF(A134&gt;=$D$21,$O$21,0)</f>
        <v/>
      </c>
      <c r="M134" s="15">
        <f>G134+IF(A134=$D$21,$B$15,0)</f>
        <v/>
      </c>
      <c r="N134" s="15">
        <f>L134+M134+$B$9-H134</f>
        <v/>
      </c>
      <c r="O134" s="15">
        <f>O133-N134</f>
        <v/>
      </c>
      <c r="P134" s="19">
        <f>IF(AND(O133&gt;=0,O134&lt;0),A134-1+IF(N134&gt;0,MAX(0,O133)/N134,0),"")</f>
        <v/>
      </c>
    </row>
    <row r="135">
      <c r="A135" t="n">
        <v>92</v>
      </c>
      <c r="B135" s="18">
        <f>EDATE($B$5,A135-1)</f>
        <v/>
      </c>
      <c r="C135">
        <f>SUMPRODUCT(($D$26:$D$40&lt;=A135)*($C$26:$C$40&lt;&gt;"")*$E$26:$E$40)</f>
        <v/>
      </c>
      <c r="D135">
        <f>SUMPRODUCT(($D$26:$D$40=A135)*($C$26:$C$40&lt;&gt;"")*$E$26:$E$40)</f>
        <v/>
      </c>
      <c r="E135">
        <f>E134+D135</f>
        <v/>
      </c>
      <c r="F135" s="15">
        <f>SUMPRODUCT(($D$26:$D$40&lt;=A135)*($C$26:$C$40&lt;&gt;"")*$E$26:$E$40*$O$26:$O$40)</f>
        <v/>
      </c>
      <c r="G135" s="15">
        <f>D135*$B$15</f>
        <v/>
      </c>
      <c r="H135" s="15">
        <f>$B$7*(1+$B$8)^(A135-1)</f>
        <v/>
      </c>
      <c r="I135" s="15">
        <f>F135+G135+$B$9-H135</f>
        <v/>
      </c>
      <c r="J135" s="15">
        <f>J134-I135</f>
        <v/>
      </c>
      <c r="K135" s="19">
        <f>IF(AND(J134&gt;=0,J135&lt;0),A135-1+IF(I135&gt;0,MAX(0,J134)/I135,0),"")</f>
        <v/>
      </c>
      <c r="L135" s="15">
        <f>F135+IF(A135&gt;=$D$21,$O$21,0)</f>
        <v/>
      </c>
      <c r="M135" s="15">
        <f>G135+IF(A135=$D$21,$B$15,0)</f>
        <v/>
      </c>
      <c r="N135" s="15">
        <f>L135+M135+$B$9-H135</f>
        <v/>
      </c>
      <c r="O135" s="15">
        <f>O134-N135</f>
        <v/>
      </c>
      <c r="P135" s="19">
        <f>IF(AND(O134&gt;=0,O135&lt;0),A135-1+IF(N135&gt;0,MAX(0,O134)/N135,0),"")</f>
        <v/>
      </c>
    </row>
    <row r="136">
      <c r="A136" t="n">
        <v>93</v>
      </c>
      <c r="B136" s="18">
        <f>EDATE($B$5,A136-1)</f>
        <v/>
      </c>
      <c r="C136">
        <f>SUMPRODUCT(($D$26:$D$40&lt;=A136)*($C$26:$C$40&lt;&gt;"")*$E$26:$E$40)</f>
        <v/>
      </c>
      <c r="D136">
        <f>SUMPRODUCT(($D$26:$D$40=A136)*($C$26:$C$40&lt;&gt;"")*$E$26:$E$40)</f>
        <v/>
      </c>
      <c r="E136">
        <f>E135+D136</f>
        <v/>
      </c>
      <c r="F136" s="15">
        <f>SUMPRODUCT(($D$26:$D$40&lt;=A136)*($C$26:$C$40&lt;&gt;"")*$E$26:$E$40*$O$26:$O$40)</f>
        <v/>
      </c>
      <c r="G136" s="15">
        <f>D136*$B$15</f>
        <v/>
      </c>
      <c r="H136" s="15">
        <f>$B$7*(1+$B$8)^(A136-1)</f>
        <v/>
      </c>
      <c r="I136" s="15">
        <f>F136+G136+$B$9-H136</f>
        <v/>
      </c>
      <c r="J136" s="15">
        <f>J135-I136</f>
        <v/>
      </c>
      <c r="K136" s="19">
        <f>IF(AND(J135&gt;=0,J136&lt;0),A136-1+IF(I136&gt;0,MAX(0,J135)/I136,0),"")</f>
        <v/>
      </c>
      <c r="L136" s="15">
        <f>F136+IF(A136&gt;=$D$21,$O$21,0)</f>
        <v/>
      </c>
      <c r="M136" s="15">
        <f>G136+IF(A136=$D$21,$B$15,0)</f>
        <v/>
      </c>
      <c r="N136" s="15">
        <f>L136+M136+$B$9-H136</f>
        <v/>
      </c>
      <c r="O136" s="15">
        <f>O135-N136</f>
        <v/>
      </c>
      <c r="P136" s="19">
        <f>IF(AND(O135&gt;=0,O136&lt;0),A136-1+IF(N136&gt;0,MAX(0,O135)/N136,0),"")</f>
        <v/>
      </c>
    </row>
    <row r="137">
      <c r="A137" t="n">
        <v>94</v>
      </c>
      <c r="B137" s="18">
        <f>EDATE($B$5,A137-1)</f>
        <v/>
      </c>
      <c r="C137">
        <f>SUMPRODUCT(($D$26:$D$40&lt;=A137)*($C$26:$C$40&lt;&gt;"")*$E$26:$E$40)</f>
        <v/>
      </c>
      <c r="D137">
        <f>SUMPRODUCT(($D$26:$D$40=A137)*($C$26:$C$40&lt;&gt;"")*$E$26:$E$40)</f>
        <v/>
      </c>
      <c r="E137">
        <f>E136+D137</f>
        <v/>
      </c>
      <c r="F137" s="15">
        <f>SUMPRODUCT(($D$26:$D$40&lt;=A137)*($C$26:$C$40&lt;&gt;"")*$E$26:$E$40*$O$26:$O$40)</f>
        <v/>
      </c>
      <c r="G137" s="15">
        <f>D137*$B$15</f>
        <v/>
      </c>
      <c r="H137" s="15">
        <f>$B$7*(1+$B$8)^(A137-1)</f>
        <v/>
      </c>
      <c r="I137" s="15">
        <f>F137+G137+$B$9-H137</f>
        <v/>
      </c>
      <c r="J137" s="15">
        <f>J136-I137</f>
        <v/>
      </c>
      <c r="K137" s="19">
        <f>IF(AND(J136&gt;=0,J137&lt;0),A137-1+IF(I137&gt;0,MAX(0,J136)/I137,0),"")</f>
        <v/>
      </c>
      <c r="L137" s="15">
        <f>F137+IF(A137&gt;=$D$21,$O$21,0)</f>
        <v/>
      </c>
      <c r="M137" s="15">
        <f>G137+IF(A137=$D$21,$B$15,0)</f>
        <v/>
      </c>
      <c r="N137" s="15">
        <f>L137+M137+$B$9-H137</f>
        <v/>
      </c>
      <c r="O137" s="15">
        <f>O136-N137</f>
        <v/>
      </c>
      <c r="P137" s="19">
        <f>IF(AND(O136&gt;=0,O137&lt;0),A137-1+IF(N137&gt;0,MAX(0,O136)/N137,0),"")</f>
        <v/>
      </c>
    </row>
    <row r="138">
      <c r="A138" t="n">
        <v>95</v>
      </c>
      <c r="B138" s="18">
        <f>EDATE($B$5,A138-1)</f>
        <v/>
      </c>
      <c r="C138">
        <f>SUMPRODUCT(($D$26:$D$40&lt;=A138)*($C$26:$C$40&lt;&gt;"")*$E$26:$E$40)</f>
        <v/>
      </c>
      <c r="D138">
        <f>SUMPRODUCT(($D$26:$D$40=A138)*($C$26:$C$40&lt;&gt;"")*$E$26:$E$40)</f>
        <v/>
      </c>
      <c r="E138">
        <f>E137+D138</f>
        <v/>
      </c>
      <c r="F138" s="15">
        <f>SUMPRODUCT(($D$26:$D$40&lt;=A138)*($C$26:$C$40&lt;&gt;"")*$E$26:$E$40*$O$26:$O$40)</f>
        <v/>
      </c>
      <c r="G138" s="15">
        <f>D138*$B$15</f>
        <v/>
      </c>
      <c r="H138" s="15">
        <f>$B$7*(1+$B$8)^(A138-1)</f>
        <v/>
      </c>
      <c r="I138" s="15">
        <f>F138+G138+$B$9-H138</f>
        <v/>
      </c>
      <c r="J138" s="15">
        <f>J137-I138</f>
        <v/>
      </c>
      <c r="K138" s="19">
        <f>IF(AND(J137&gt;=0,J138&lt;0),A138-1+IF(I138&gt;0,MAX(0,J137)/I138,0),"")</f>
        <v/>
      </c>
      <c r="L138" s="15">
        <f>F138+IF(A138&gt;=$D$21,$O$21,0)</f>
        <v/>
      </c>
      <c r="M138" s="15">
        <f>G138+IF(A138=$D$21,$B$15,0)</f>
        <v/>
      </c>
      <c r="N138" s="15">
        <f>L138+M138+$B$9-H138</f>
        <v/>
      </c>
      <c r="O138" s="15">
        <f>O137-N138</f>
        <v/>
      </c>
      <c r="P138" s="19">
        <f>IF(AND(O137&gt;=0,O138&lt;0),A138-1+IF(N138&gt;0,MAX(0,O137)/N138,0),"")</f>
        <v/>
      </c>
    </row>
    <row r="139">
      <c r="A139" t="n">
        <v>96</v>
      </c>
      <c r="B139" s="18">
        <f>EDATE($B$5,A139-1)</f>
        <v/>
      </c>
      <c r="C139">
        <f>SUMPRODUCT(($D$26:$D$40&lt;=A139)*($C$26:$C$40&lt;&gt;"")*$E$26:$E$40)</f>
        <v/>
      </c>
      <c r="D139">
        <f>SUMPRODUCT(($D$26:$D$40=A139)*($C$26:$C$40&lt;&gt;"")*$E$26:$E$40)</f>
        <v/>
      </c>
      <c r="E139">
        <f>E138+D139</f>
        <v/>
      </c>
      <c r="F139" s="15">
        <f>SUMPRODUCT(($D$26:$D$40&lt;=A139)*($C$26:$C$40&lt;&gt;"")*$E$26:$E$40*$O$26:$O$40)</f>
        <v/>
      </c>
      <c r="G139" s="15">
        <f>D139*$B$15</f>
        <v/>
      </c>
      <c r="H139" s="15">
        <f>$B$7*(1+$B$8)^(A139-1)</f>
        <v/>
      </c>
      <c r="I139" s="15">
        <f>F139+G139+$B$9-H139</f>
        <v/>
      </c>
      <c r="J139" s="15">
        <f>J138-I139</f>
        <v/>
      </c>
      <c r="K139" s="19">
        <f>IF(AND(J138&gt;=0,J139&lt;0),A139-1+IF(I139&gt;0,MAX(0,J138)/I139,0),"")</f>
        <v/>
      </c>
      <c r="L139" s="15">
        <f>F139+IF(A139&gt;=$D$21,$O$21,0)</f>
        <v/>
      </c>
      <c r="M139" s="15">
        <f>G139+IF(A139=$D$21,$B$15,0)</f>
        <v/>
      </c>
      <c r="N139" s="15">
        <f>L139+M139+$B$9-H139</f>
        <v/>
      </c>
      <c r="O139" s="15">
        <f>O138-N139</f>
        <v/>
      </c>
      <c r="P139" s="19">
        <f>IF(AND(O138&gt;=0,O139&lt;0),A139-1+IF(N139&gt;0,MAX(0,O138)/N139,0),"")</f>
        <v/>
      </c>
    </row>
    <row r="140">
      <c r="A140" t="n">
        <v>97</v>
      </c>
      <c r="B140" s="18">
        <f>EDATE($B$5,A140-1)</f>
        <v/>
      </c>
      <c r="C140">
        <f>SUMPRODUCT(($D$26:$D$40&lt;=A140)*($C$26:$C$40&lt;&gt;"")*$E$26:$E$40)</f>
        <v/>
      </c>
      <c r="D140">
        <f>SUMPRODUCT(($D$26:$D$40=A140)*($C$26:$C$40&lt;&gt;"")*$E$26:$E$40)</f>
        <v/>
      </c>
      <c r="E140">
        <f>E139+D140</f>
        <v/>
      </c>
      <c r="F140" s="15">
        <f>SUMPRODUCT(($D$26:$D$40&lt;=A140)*($C$26:$C$40&lt;&gt;"")*$E$26:$E$40*$O$26:$O$40)</f>
        <v/>
      </c>
      <c r="G140" s="15">
        <f>D140*$B$15</f>
        <v/>
      </c>
      <c r="H140" s="15">
        <f>$B$7*(1+$B$8)^(A140-1)</f>
        <v/>
      </c>
      <c r="I140" s="15">
        <f>F140+G140+$B$9-H140</f>
        <v/>
      </c>
      <c r="J140" s="15">
        <f>J139-I140</f>
        <v/>
      </c>
      <c r="K140" s="19">
        <f>IF(AND(J139&gt;=0,J140&lt;0),A140-1+IF(I140&gt;0,MAX(0,J139)/I140,0),"")</f>
        <v/>
      </c>
      <c r="L140" s="15">
        <f>F140+IF(A140&gt;=$D$21,$O$21,0)</f>
        <v/>
      </c>
      <c r="M140" s="15">
        <f>G140+IF(A140=$D$21,$B$15,0)</f>
        <v/>
      </c>
      <c r="N140" s="15">
        <f>L140+M140+$B$9-H140</f>
        <v/>
      </c>
      <c r="O140" s="15">
        <f>O139-N140</f>
        <v/>
      </c>
      <c r="P140" s="19">
        <f>IF(AND(O139&gt;=0,O140&lt;0),A140-1+IF(N140&gt;0,MAX(0,O139)/N140,0),"")</f>
        <v/>
      </c>
    </row>
    <row r="141">
      <c r="A141" t="n">
        <v>98</v>
      </c>
      <c r="B141" s="18">
        <f>EDATE($B$5,A141-1)</f>
        <v/>
      </c>
      <c r="C141">
        <f>SUMPRODUCT(($D$26:$D$40&lt;=A141)*($C$26:$C$40&lt;&gt;"")*$E$26:$E$40)</f>
        <v/>
      </c>
      <c r="D141">
        <f>SUMPRODUCT(($D$26:$D$40=A141)*($C$26:$C$40&lt;&gt;"")*$E$26:$E$40)</f>
        <v/>
      </c>
      <c r="E141">
        <f>E140+D141</f>
        <v/>
      </c>
      <c r="F141" s="15">
        <f>SUMPRODUCT(($D$26:$D$40&lt;=A141)*($C$26:$C$40&lt;&gt;"")*$E$26:$E$40*$O$26:$O$40)</f>
        <v/>
      </c>
      <c r="G141" s="15">
        <f>D141*$B$15</f>
        <v/>
      </c>
      <c r="H141" s="15">
        <f>$B$7*(1+$B$8)^(A141-1)</f>
        <v/>
      </c>
      <c r="I141" s="15">
        <f>F141+G141+$B$9-H141</f>
        <v/>
      </c>
      <c r="J141" s="15">
        <f>J140-I141</f>
        <v/>
      </c>
      <c r="K141" s="19">
        <f>IF(AND(J140&gt;=0,J141&lt;0),A141-1+IF(I141&gt;0,MAX(0,J140)/I141,0),"")</f>
        <v/>
      </c>
      <c r="L141" s="15">
        <f>F141+IF(A141&gt;=$D$21,$O$21,0)</f>
        <v/>
      </c>
      <c r="M141" s="15">
        <f>G141+IF(A141=$D$21,$B$15,0)</f>
        <v/>
      </c>
      <c r="N141" s="15">
        <f>L141+M141+$B$9-H141</f>
        <v/>
      </c>
      <c r="O141" s="15">
        <f>O140-N141</f>
        <v/>
      </c>
      <c r="P141" s="19">
        <f>IF(AND(O140&gt;=0,O141&lt;0),A141-1+IF(N141&gt;0,MAX(0,O140)/N141,0),"")</f>
        <v/>
      </c>
    </row>
    <row r="142">
      <c r="A142" t="n">
        <v>99</v>
      </c>
      <c r="B142" s="18">
        <f>EDATE($B$5,A142-1)</f>
        <v/>
      </c>
      <c r="C142">
        <f>SUMPRODUCT(($D$26:$D$40&lt;=A142)*($C$26:$C$40&lt;&gt;"")*$E$26:$E$40)</f>
        <v/>
      </c>
      <c r="D142">
        <f>SUMPRODUCT(($D$26:$D$40=A142)*($C$26:$C$40&lt;&gt;"")*$E$26:$E$40)</f>
        <v/>
      </c>
      <c r="E142">
        <f>E141+D142</f>
        <v/>
      </c>
      <c r="F142" s="15">
        <f>SUMPRODUCT(($D$26:$D$40&lt;=A142)*($C$26:$C$40&lt;&gt;"")*$E$26:$E$40*$O$26:$O$40)</f>
        <v/>
      </c>
      <c r="G142" s="15">
        <f>D142*$B$15</f>
        <v/>
      </c>
      <c r="H142" s="15">
        <f>$B$7*(1+$B$8)^(A142-1)</f>
        <v/>
      </c>
      <c r="I142" s="15">
        <f>F142+G142+$B$9-H142</f>
        <v/>
      </c>
      <c r="J142" s="15">
        <f>J141-I142</f>
        <v/>
      </c>
      <c r="K142" s="19">
        <f>IF(AND(J141&gt;=0,J142&lt;0),A142-1+IF(I142&gt;0,MAX(0,J141)/I142,0),"")</f>
        <v/>
      </c>
      <c r="L142" s="15">
        <f>F142+IF(A142&gt;=$D$21,$O$21,0)</f>
        <v/>
      </c>
      <c r="M142" s="15">
        <f>G142+IF(A142=$D$21,$B$15,0)</f>
        <v/>
      </c>
      <c r="N142" s="15">
        <f>L142+M142+$B$9-H142</f>
        <v/>
      </c>
      <c r="O142" s="15">
        <f>O141-N142</f>
        <v/>
      </c>
      <c r="P142" s="19">
        <f>IF(AND(O141&gt;=0,O142&lt;0),A142-1+IF(N142&gt;0,MAX(0,O141)/N142,0),"")</f>
        <v/>
      </c>
    </row>
    <row r="143">
      <c r="A143" t="n">
        <v>100</v>
      </c>
      <c r="B143" s="18">
        <f>EDATE($B$5,A143-1)</f>
        <v/>
      </c>
      <c r="C143">
        <f>SUMPRODUCT(($D$26:$D$40&lt;=A143)*($C$26:$C$40&lt;&gt;"")*$E$26:$E$40)</f>
        <v/>
      </c>
      <c r="D143">
        <f>SUMPRODUCT(($D$26:$D$40=A143)*($C$26:$C$40&lt;&gt;"")*$E$26:$E$40)</f>
        <v/>
      </c>
      <c r="E143">
        <f>E142+D143</f>
        <v/>
      </c>
      <c r="F143" s="15">
        <f>SUMPRODUCT(($D$26:$D$40&lt;=A143)*($C$26:$C$40&lt;&gt;"")*$E$26:$E$40*$O$26:$O$40)</f>
        <v/>
      </c>
      <c r="G143" s="15">
        <f>D143*$B$15</f>
        <v/>
      </c>
      <c r="H143" s="15">
        <f>$B$7*(1+$B$8)^(A143-1)</f>
        <v/>
      </c>
      <c r="I143" s="15">
        <f>F143+G143+$B$9-H143</f>
        <v/>
      </c>
      <c r="J143" s="15">
        <f>J142-I143</f>
        <v/>
      </c>
      <c r="K143" s="19">
        <f>IF(AND(J142&gt;=0,J143&lt;0),A143-1+IF(I143&gt;0,MAX(0,J142)/I143,0),"")</f>
        <v/>
      </c>
      <c r="L143" s="15">
        <f>F143+IF(A143&gt;=$D$21,$O$21,0)</f>
        <v/>
      </c>
      <c r="M143" s="15">
        <f>G143+IF(A143=$D$21,$B$15,0)</f>
        <v/>
      </c>
      <c r="N143" s="15">
        <f>L143+M143+$B$9-H143</f>
        <v/>
      </c>
      <c r="O143" s="15">
        <f>O142-N143</f>
        <v/>
      </c>
      <c r="P143" s="19">
        <f>IF(AND(O142&gt;=0,O143&lt;0),A143-1+IF(N143&gt;0,MAX(0,O142)/N143,0),"")</f>
        <v/>
      </c>
    </row>
    <row r="144">
      <c r="A144" t="n">
        <v>101</v>
      </c>
      <c r="B144" s="18">
        <f>EDATE($B$5,A144-1)</f>
        <v/>
      </c>
      <c r="C144">
        <f>SUMPRODUCT(($D$26:$D$40&lt;=A144)*($C$26:$C$40&lt;&gt;"")*$E$26:$E$40)</f>
        <v/>
      </c>
      <c r="D144">
        <f>SUMPRODUCT(($D$26:$D$40=A144)*($C$26:$C$40&lt;&gt;"")*$E$26:$E$40)</f>
        <v/>
      </c>
      <c r="E144">
        <f>E143+D144</f>
        <v/>
      </c>
      <c r="F144" s="15">
        <f>SUMPRODUCT(($D$26:$D$40&lt;=A144)*($C$26:$C$40&lt;&gt;"")*$E$26:$E$40*$O$26:$O$40)</f>
        <v/>
      </c>
      <c r="G144" s="15">
        <f>D144*$B$15</f>
        <v/>
      </c>
      <c r="H144" s="15">
        <f>$B$7*(1+$B$8)^(A144-1)</f>
        <v/>
      </c>
      <c r="I144" s="15">
        <f>F144+G144+$B$9-H144</f>
        <v/>
      </c>
      <c r="J144" s="15">
        <f>J143-I144</f>
        <v/>
      </c>
      <c r="K144" s="19">
        <f>IF(AND(J143&gt;=0,J144&lt;0),A144-1+IF(I144&gt;0,MAX(0,J143)/I144,0),"")</f>
        <v/>
      </c>
      <c r="L144" s="15">
        <f>F144+IF(A144&gt;=$D$21,$O$21,0)</f>
        <v/>
      </c>
      <c r="M144" s="15">
        <f>G144+IF(A144=$D$21,$B$15,0)</f>
        <v/>
      </c>
      <c r="N144" s="15">
        <f>L144+M144+$B$9-H144</f>
        <v/>
      </c>
      <c r="O144" s="15">
        <f>O143-N144</f>
        <v/>
      </c>
      <c r="P144" s="19">
        <f>IF(AND(O143&gt;=0,O144&lt;0),A144-1+IF(N144&gt;0,MAX(0,O143)/N144,0),"")</f>
        <v/>
      </c>
    </row>
    <row r="145">
      <c r="A145" t="n">
        <v>102</v>
      </c>
      <c r="B145" s="18">
        <f>EDATE($B$5,A145-1)</f>
        <v/>
      </c>
      <c r="C145">
        <f>SUMPRODUCT(($D$26:$D$40&lt;=A145)*($C$26:$C$40&lt;&gt;"")*$E$26:$E$40)</f>
        <v/>
      </c>
      <c r="D145">
        <f>SUMPRODUCT(($D$26:$D$40=A145)*($C$26:$C$40&lt;&gt;"")*$E$26:$E$40)</f>
        <v/>
      </c>
      <c r="E145">
        <f>E144+D145</f>
        <v/>
      </c>
      <c r="F145" s="15">
        <f>SUMPRODUCT(($D$26:$D$40&lt;=A145)*($C$26:$C$40&lt;&gt;"")*$E$26:$E$40*$O$26:$O$40)</f>
        <v/>
      </c>
      <c r="G145" s="15">
        <f>D145*$B$15</f>
        <v/>
      </c>
      <c r="H145" s="15">
        <f>$B$7*(1+$B$8)^(A145-1)</f>
        <v/>
      </c>
      <c r="I145" s="15">
        <f>F145+G145+$B$9-H145</f>
        <v/>
      </c>
      <c r="J145" s="15">
        <f>J144-I145</f>
        <v/>
      </c>
      <c r="K145" s="19">
        <f>IF(AND(J144&gt;=0,J145&lt;0),A145-1+IF(I145&gt;0,MAX(0,J144)/I145,0),"")</f>
        <v/>
      </c>
      <c r="L145" s="15">
        <f>F145+IF(A145&gt;=$D$21,$O$21,0)</f>
        <v/>
      </c>
      <c r="M145" s="15">
        <f>G145+IF(A145=$D$21,$B$15,0)</f>
        <v/>
      </c>
      <c r="N145" s="15">
        <f>L145+M145+$B$9-H145</f>
        <v/>
      </c>
      <c r="O145" s="15">
        <f>O144-N145</f>
        <v/>
      </c>
      <c r="P145" s="19">
        <f>IF(AND(O144&gt;=0,O145&lt;0),A145-1+IF(N145&gt;0,MAX(0,O144)/N145,0),"")</f>
        <v/>
      </c>
    </row>
    <row r="146">
      <c r="A146" t="n">
        <v>103</v>
      </c>
      <c r="B146" s="18">
        <f>EDATE($B$5,A146-1)</f>
        <v/>
      </c>
      <c r="C146">
        <f>SUMPRODUCT(($D$26:$D$40&lt;=A146)*($C$26:$C$40&lt;&gt;"")*$E$26:$E$40)</f>
        <v/>
      </c>
      <c r="D146">
        <f>SUMPRODUCT(($D$26:$D$40=A146)*($C$26:$C$40&lt;&gt;"")*$E$26:$E$40)</f>
        <v/>
      </c>
      <c r="E146">
        <f>E145+D146</f>
        <v/>
      </c>
      <c r="F146" s="15">
        <f>SUMPRODUCT(($D$26:$D$40&lt;=A146)*($C$26:$C$40&lt;&gt;"")*$E$26:$E$40*$O$26:$O$40)</f>
        <v/>
      </c>
      <c r="G146" s="15">
        <f>D146*$B$15</f>
        <v/>
      </c>
      <c r="H146" s="15">
        <f>$B$7*(1+$B$8)^(A146-1)</f>
        <v/>
      </c>
      <c r="I146" s="15">
        <f>F146+G146+$B$9-H146</f>
        <v/>
      </c>
      <c r="J146" s="15">
        <f>J145-I146</f>
        <v/>
      </c>
      <c r="K146" s="19">
        <f>IF(AND(J145&gt;=0,J146&lt;0),A146-1+IF(I146&gt;0,MAX(0,J145)/I146,0),"")</f>
        <v/>
      </c>
      <c r="L146" s="15">
        <f>F146+IF(A146&gt;=$D$21,$O$21,0)</f>
        <v/>
      </c>
      <c r="M146" s="15">
        <f>G146+IF(A146=$D$21,$B$15,0)</f>
        <v/>
      </c>
      <c r="N146" s="15">
        <f>L146+M146+$B$9-H146</f>
        <v/>
      </c>
      <c r="O146" s="15">
        <f>O145-N146</f>
        <v/>
      </c>
      <c r="P146" s="19">
        <f>IF(AND(O145&gt;=0,O146&lt;0),A146-1+IF(N146&gt;0,MAX(0,O145)/N146,0),"")</f>
        <v/>
      </c>
    </row>
    <row r="147">
      <c r="A147" t="n">
        <v>104</v>
      </c>
      <c r="B147" s="18">
        <f>EDATE($B$5,A147-1)</f>
        <v/>
      </c>
      <c r="C147">
        <f>SUMPRODUCT(($D$26:$D$40&lt;=A147)*($C$26:$C$40&lt;&gt;"")*$E$26:$E$40)</f>
        <v/>
      </c>
      <c r="D147">
        <f>SUMPRODUCT(($D$26:$D$40=A147)*($C$26:$C$40&lt;&gt;"")*$E$26:$E$40)</f>
        <v/>
      </c>
      <c r="E147">
        <f>E146+D147</f>
        <v/>
      </c>
      <c r="F147" s="15">
        <f>SUMPRODUCT(($D$26:$D$40&lt;=A147)*($C$26:$C$40&lt;&gt;"")*$E$26:$E$40*$O$26:$O$40)</f>
        <v/>
      </c>
      <c r="G147" s="15">
        <f>D147*$B$15</f>
        <v/>
      </c>
      <c r="H147" s="15">
        <f>$B$7*(1+$B$8)^(A147-1)</f>
        <v/>
      </c>
      <c r="I147" s="15">
        <f>F147+G147+$B$9-H147</f>
        <v/>
      </c>
      <c r="J147" s="15">
        <f>J146-I147</f>
        <v/>
      </c>
      <c r="K147" s="19">
        <f>IF(AND(J146&gt;=0,J147&lt;0),A147-1+IF(I147&gt;0,MAX(0,J146)/I147,0),"")</f>
        <v/>
      </c>
      <c r="L147" s="15">
        <f>F147+IF(A147&gt;=$D$21,$O$21,0)</f>
        <v/>
      </c>
      <c r="M147" s="15">
        <f>G147+IF(A147=$D$21,$B$15,0)</f>
        <v/>
      </c>
      <c r="N147" s="15">
        <f>L147+M147+$B$9-H147</f>
        <v/>
      </c>
      <c r="O147" s="15">
        <f>O146-N147</f>
        <v/>
      </c>
      <c r="P147" s="19">
        <f>IF(AND(O146&gt;=0,O147&lt;0),A147-1+IF(N147&gt;0,MAX(0,O146)/N147,0),"")</f>
        <v/>
      </c>
    </row>
    <row r="148">
      <c r="A148" t="n">
        <v>105</v>
      </c>
      <c r="B148" s="18">
        <f>EDATE($B$5,A148-1)</f>
        <v/>
      </c>
      <c r="C148">
        <f>SUMPRODUCT(($D$26:$D$40&lt;=A148)*($C$26:$C$40&lt;&gt;"")*$E$26:$E$40)</f>
        <v/>
      </c>
      <c r="D148">
        <f>SUMPRODUCT(($D$26:$D$40=A148)*($C$26:$C$40&lt;&gt;"")*$E$26:$E$40)</f>
        <v/>
      </c>
      <c r="E148">
        <f>E147+D148</f>
        <v/>
      </c>
      <c r="F148" s="15">
        <f>SUMPRODUCT(($D$26:$D$40&lt;=A148)*($C$26:$C$40&lt;&gt;"")*$E$26:$E$40*$O$26:$O$40)</f>
        <v/>
      </c>
      <c r="G148" s="15">
        <f>D148*$B$15</f>
        <v/>
      </c>
      <c r="H148" s="15">
        <f>$B$7*(1+$B$8)^(A148-1)</f>
        <v/>
      </c>
      <c r="I148" s="15">
        <f>F148+G148+$B$9-H148</f>
        <v/>
      </c>
      <c r="J148" s="15">
        <f>J147-I148</f>
        <v/>
      </c>
      <c r="K148" s="19">
        <f>IF(AND(J147&gt;=0,J148&lt;0),A148-1+IF(I148&gt;0,MAX(0,J147)/I148,0),"")</f>
        <v/>
      </c>
      <c r="L148" s="15">
        <f>F148+IF(A148&gt;=$D$21,$O$21,0)</f>
        <v/>
      </c>
      <c r="M148" s="15">
        <f>G148+IF(A148=$D$21,$B$15,0)</f>
        <v/>
      </c>
      <c r="N148" s="15">
        <f>L148+M148+$B$9-H148</f>
        <v/>
      </c>
      <c r="O148" s="15">
        <f>O147-N148</f>
        <v/>
      </c>
      <c r="P148" s="19">
        <f>IF(AND(O147&gt;=0,O148&lt;0),A148-1+IF(N148&gt;0,MAX(0,O147)/N148,0),"")</f>
        <v/>
      </c>
    </row>
    <row r="149">
      <c r="A149" t="n">
        <v>106</v>
      </c>
      <c r="B149" s="18">
        <f>EDATE($B$5,A149-1)</f>
        <v/>
      </c>
      <c r="C149">
        <f>SUMPRODUCT(($D$26:$D$40&lt;=A149)*($C$26:$C$40&lt;&gt;"")*$E$26:$E$40)</f>
        <v/>
      </c>
      <c r="D149">
        <f>SUMPRODUCT(($D$26:$D$40=A149)*($C$26:$C$40&lt;&gt;"")*$E$26:$E$40)</f>
        <v/>
      </c>
      <c r="E149">
        <f>E148+D149</f>
        <v/>
      </c>
      <c r="F149" s="15">
        <f>SUMPRODUCT(($D$26:$D$40&lt;=A149)*($C$26:$C$40&lt;&gt;"")*$E$26:$E$40*$O$26:$O$40)</f>
        <v/>
      </c>
      <c r="G149" s="15">
        <f>D149*$B$15</f>
        <v/>
      </c>
      <c r="H149" s="15">
        <f>$B$7*(1+$B$8)^(A149-1)</f>
        <v/>
      </c>
      <c r="I149" s="15">
        <f>F149+G149+$B$9-H149</f>
        <v/>
      </c>
      <c r="J149" s="15">
        <f>J148-I149</f>
        <v/>
      </c>
      <c r="K149" s="19">
        <f>IF(AND(J148&gt;=0,J149&lt;0),A149-1+IF(I149&gt;0,MAX(0,J148)/I149,0),"")</f>
        <v/>
      </c>
      <c r="L149" s="15">
        <f>F149+IF(A149&gt;=$D$21,$O$21,0)</f>
        <v/>
      </c>
      <c r="M149" s="15">
        <f>G149+IF(A149=$D$21,$B$15,0)</f>
        <v/>
      </c>
      <c r="N149" s="15">
        <f>L149+M149+$B$9-H149</f>
        <v/>
      </c>
      <c r="O149" s="15">
        <f>O148-N149</f>
        <v/>
      </c>
      <c r="P149" s="19">
        <f>IF(AND(O148&gt;=0,O149&lt;0),A149-1+IF(N149&gt;0,MAX(0,O148)/N149,0),"")</f>
        <v/>
      </c>
    </row>
    <row r="150">
      <c r="A150" t="n">
        <v>107</v>
      </c>
      <c r="B150" s="18">
        <f>EDATE($B$5,A150-1)</f>
        <v/>
      </c>
      <c r="C150">
        <f>SUMPRODUCT(($D$26:$D$40&lt;=A150)*($C$26:$C$40&lt;&gt;"")*$E$26:$E$40)</f>
        <v/>
      </c>
      <c r="D150">
        <f>SUMPRODUCT(($D$26:$D$40=A150)*($C$26:$C$40&lt;&gt;"")*$E$26:$E$40)</f>
        <v/>
      </c>
      <c r="E150">
        <f>E149+D150</f>
        <v/>
      </c>
      <c r="F150" s="15">
        <f>SUMPRODUCT(($D$26:$D$40&lt;=A150)*($C$26:$C$40&lt;&gt;"")*$E$26:$E$40*$O$26:$O$40)</f>
        <v/>
      </c>
      <c r="G150" s="15">
        <f>D150*$B$15</f>
        <v/>
      </c>
      <c r="H150" s="15">
        <f>$B$7*(1+$B$8)^(A150-1)</f>
        <v/>
      </c>
      <c r="I150" s="15">
        <f>F150+G150+$B$9-H150</f>
        <v/>
      </c>
      <c r="J150" s="15">
        <f>J149-I150</f>
        <v/>
      </c>
      <c r="K150" s="19">
        <f>IF(AND(J149&gt;=0,J150&lt;0),A150-1+IF(I150&gt;0,MAX(0,J149)/I150,0),"")</f>
        <v/>
      </c>
      <c r="L150" s="15">
        <f>F150+IF(A150&gt;=$D$21,$O$21,0)</f>
        <v/>
      </c>
      <c r="M150" s="15">
        <f>G150+IF(A150=$D$21,$B$15,0)</f>
        <v/>
      </c>
      <c r="N150" s="15">
        <f>L150+M150+$B$9-H150</f>
        <v/>
      </c>
      <c r="O150" s="15">
        <f>O149-N150</f>
        <v/>
      </c>
      <c r="P150" s="19">
        <f>IF(AND(O149&gt;=0,O150&lt;0),A150-1+IF(N150&gt;0,MAX(0,O149)/N150,0),"")</f>
        <v/>
      </c>
    </row>
    <row r="151">
      <c r="A151" t="n">
        <v>108</v>
      </c>
      <c r="B151" s="18">
        <f>EDATE($B$5,A151-1)</f>
        <v/>
      </c>
      <c r="C151">
        <f>SUMPRODUCT(($D$26:$D$40&lt;=A151)*($C$26:$C$40&lt;&gt;"")*$E$26:$E$40)</f>
        <v/>
      </c>
      <c r="D151">
        <f>SUMPRODUCT(($D$26:$D$40=A151)*($C$26:$C$40&lt;&gt;"")*$E$26:$E$40)</f>
        <v/>
      </c>
      <c r="E151">
        <f>E150+D151</f>
        <v/>
      </c>
      <c r="F151" s="15">
        <f>SUMPRODUCT(($D$26:$D$40&lt;=A151)*($C$26:$C$40&lt;&gt;"")*$E$26:$E$40*$O$26:$O$40)</f>
        <v/>
      </c>
      <c r="G151" s="15">
        <f>D151*$B$15</f>
        <v/>
      </c>
      <c r="H151" s="15">
        <f>$B$7*(1+$B$8)^(A151-1)</f>
        <v/>
      </c>
      <c r="I151" s="15">
        <f>F151+G151+$B$9-H151</f>
        <v/>
      </c>
      <c r="J151" s="15">
        <f>J150-I151</f>
        <v/>
      </c>
      <c r="K151" s="19">
        <f>IF(AND(J150&gt;=0,J151&lt;0),A151-1+IF(I151&gt;0,MAX(0,J150)/I151,0),"")</f>
        <v/>
      </c>
      <c r="L151" s="15">
        <f>F151+IF(A151&gt;=$D$21,$O$21,0)</f>
        <v/>
      </c>
      <c r="M151" s="15">
        <f>G151+IF(A151=$D$21,$B$15,0)</f>
        <v/>
      </c>
      <c r="N151" s="15">
        <f>L151+M151+$B$9-H151</f>
        <v/>
      </c>
      <c r="O151" s="15">
        <f>O150-N151</f>
        <v/>
      </c>
      <c r="P151" s="19">
        <f>IF(AND(O150&gt;=0,O151&lt;0),A151-1+IF(N151&gt;0,MAX(0,O150)/N151,0),"")</f>
        <v/>
      </c>
    </row>
    <row r="152">
      <c r="A152" t="n">
        <v>109</v>
      </c>
      <c r="B152" s="18">
        <f>EDATE($B$5,A152-1)</f>
        <v/>
      </c>
      <c r="C152">
        <f>SUMPRODUCT(($D$26:$D$40&lt;=A152)*($C$26:$C$40&lt;&gt;"")*$E$26:$E$40)</f>
        <v/>
      </c>
      <c r="D152">
        <f>SUMPRODUCT(($D$26:$D$40=A152)*($C$26:$C$40&lt;&gt;"")*$E$26:$E$40)</f>
        <v/>
      </c>
      <c r="E152">
        <f>E151+D152</f>
        <v/>
      </c>
      <c r="F152" s="15">
        <f>SUMPRODUCT(($D$26:$D$40&lt;=A152)*($C$26:$C$40&lt;&gt;"")*$E$26:$E$40*$O$26:$O$40)</f>
        <v/>
      </c>
      <c r="G152" s="15">
        <f>D152*$B$15</f>
        <v/>
      </c>
      <c r="H152" s="15">
        <f>$B$7*(1+$B$8)^(A152-1)</f>
        <v/>
      </c>
      <c r="I152" s="15">
        <f>F152+G152+$B$9-H152</f>
        <v/>
      </c>
      <c r="J152" s="15">
        <f>J151-I152</f>
        <v/>
      </c>
      <c r="K152" s="19">
        <f>IF(AND(J151&gt;=0,J152&lt;0),A152-1+IF(I152&gt;0,MAX(0,J151)/I152,0),"")</f>
        <v/>
      </c>
      <c r="L152" s="15">
        <f>F152+IF(A152&gt;=$D$21,$O$21,0)</f>
        <v/>
      </c>
      <c r="M152" s="15">
        <f>G152+IF(A152=$D$21,$B$15,0)</f>
        <v/>
      </c>
      <c r="N152" s="15">
        <f>L152+M152+$B$9-H152</f>
        <v/>
      </c>
      <c r="O152" s="15">
        <f>O151-N152</f>
        <v/>
      </c>
      <c r="P152" s="19">
        <f>IF(AND(O151&gt;=0,O152&lt;0),A152-1+IF(N152&gt;0,MAX(0,O151)/N152,0),"")</f>
        <v/>
      </c>
    </row>
    <row r="153">
      <c r="A153" t="n">
        <v>110</v>
      </c>
      <c r="B153" s="18">
        <f>EDATE($B$5,A153-1)</f>
        <v/>
      </c>
      <c r="C153">
        <f>SUMPRODUCT(($D$26:$D$40&lt;=A153)*($C$26:$C$40&lt;&gt;"")*$E$26:$E$40)</f>
        <v/>
      </c>
      <c r="D153">
        <f>SUMPRODUCT(($D$26:$D$40=A153)*($C$26:$C$40&lt;&gt;"")*$E$26:$E$40)</f>
        <v/>
      </c>
      <c r="E153">
        <f>E152+D153</f>
        <v/>
      </c>
      <c r="F153" s="15">
        <f>SUMPRODUCT(($D$26:$D$40&lt;=A153)*($C$26:$C$40&lt;&gt;"")*$E$26:$E$40*$O$26:$O$40)</f>
        <v/>
      </c>
      <c r="G153" s="15">
        <f>D153*$B$15</f>
        <v/>
      </c>
      <c r="H153" s="15">
        <f>$B$7*(1+$B$8)^(A153-1)</f>
        <v/>
      </c>
      <c r="I153" s="15">
        <f>F153+G153+$B$9-H153</f>
        <v/>
      </c>
      <c r="J153" s="15">
        <f>J152-I153</f>
        <v/>
      </c>
      <c r="K153" s="19">
        <f>IF(AND(J152&gt;=0,J153&lt;0),A153-1+IF(I153&gt;0,MAX(0,J152)/I153,0),"")</f>
        <v/>
      </c>
      <c r="L153" s="15">
        <f>F153+IF(A153&gt;=$D$21,$O$21,0)</f>
        <v/>
      </c>
      <c r="M153" s="15">
        <f>G153+IF(A153=$D$21,$B$15,0)</f>
        <v/>
      </c>
      <c r="N153" s="15">
        <f>L153+M153+$B$9-H153</f>
        <v/>
      </c>
      <c r="O153" s="15">
        <f>O152-N153</f>
        <v/>
      </c>
      <c r="P153" s="19">
        <f>IF(AND(O152&gt;=0,O153&lt;0),A153-1+IF(N153&gt;0,MAX(0,O152)/N153,0),"")</f>
        <v/>
      </c>
    </row>
    <row r="154">
      <c r="A154" t="n">
        <v>111</v>
      </c>
      <c r="B154" s="18">
        <f>EDATE($B$5,A154-1)</f>
        <v/>
      </c>
      <c r="C154">
        <f>SUMPRODUCT(($D$26:$D$40&lt;=A154)*($C$26:$C$40&lt;&gt;"")*$E$26:$E$40)</f>
        <v/>
      </c>
      <c r="D154">
        <f>SUMPRODUCT(($D$26:$D$40=A154)*($C$26:$C$40&lt;&gt;"")*$E$26:$E$40)</f>
        <v/>
      </c>
      <c r="E154">
        <f>E153+D154</f>
        <v/>
      </c>
      <c r="F154" s="15">
        <f>SUMPRODUCT(($D$26:$D$40&lt;=A154)*($C$26:$C$40&lt;&gt;"")*$E$26:$E$40*$O$26:$O$40)</f>
        <v/>
      </c>
      <c r="G154" s="15">
        <f>D154*$B$15</f>
        <v/>
      </c>
      <c r="H154" s="15">
        <f>$B$7*(1+$B$8)^(A154-1)</f>
        <v/>
      </c>
      <c r="I154" s="15">
        <f>F154+G154+$B$9-H154</f>
        <v/>
      </c>
      <c r="J154" s="15">
        <f>J153-I154</f>
        <v/>
      </c>
      <c r="K154" s="19">
        <f>IF(AND(J153&gt;=0,J154&lt;0),A154-1+IF(I154&gt;0,MAX(0,J153)/I154,0),"")</f>
        <v/>
      </c>
      <c r="L154" s="15">
        <f>F154+IF(A154&gt;=$D$21,$O$21,0)</f>
        <v/>
      </c>
      <c r="M154" s="15">
        <f>G154+IF(A154=$D$21,$B$15,0)</f>
        <v/>
      </c>
      <c r="N154" s="15">
        <f>L154+M154+$B$9-H154</f>
        <v/>
      </c>
      <c r="O154" s="15">
        <f>O153-N154</f>
        <v/>
      </c>
      <c r="P154" s="19">
        <f>IF(AND(O153&gt;=0,O154&lt;0),A154-1+IF(N154&gt;0,MAX(0,O153)/N154,0),"")</f>
        <v/>
      </c>
    </row>
    <row r="155">
      <c r="A155" t="n">
        <v>112</v>
      </c>
      <c r="B155" s="18">
        <f>EDATE($B$5,A155-1)</f>
        <v/>
      </c>
      <c r="C155">
        <f>SUMPRODUCT(($D$26:$D$40&lt;=A155)*($C$26:$C$40&lt;&gt;"")*$E$26:$E$40)</f>
        <v/>
      </c>
      <c r="D155">
        <f>SUMPRODUCT(($D$26:$D$40=A155)*($C$26:$C$40&lt;&gt;"")*$E$26:$E$40)</f>
        <v/>
      </c>
      <c r="E155">
        <f>E154+D155</f>
        <v/>
      </c>
      <c r="F155" s="15">
        <f>SUMPRODUCT(($D$26:$D$40&lt;=A155)*($C$26:$C$40&lt;&gt;"")*$E$26:$E$40*$O$26:$O$40)</f>
        <v/>
      </c>
      <c r="G155" s="15">
        <f>D155*$B$15</f>
        <v/>
      </c>
      <c r="H155" s="15">
        <f>$B$7*(1+$B$8)^(A155-1)</f>
        <v/>
      </c>
      <c r="I155" s="15">
        <f>F155+G155+$B$9-H155</f>
        <v/>
      </c>
      <c r="J155" s="15">
        <f>J154-I155</f>
        <v/>
      </c>
      <c r="K155" s="19">
        <f>IF(AND(J154&gt;=0,J155&lt;0),A155-1+IF(I155&gt;0,MAX(0,J154)/I155,0),"")</f>
        <v/>
      </c>
      <c r="L155" s="15">
        <f>F155+IF(A155&gt;=$D$21,$O$21,0)</f>
        <v/>
      </c>
      <c r="M155" s="15">
        <f>G155+IF(A155=$D$21,$B$15,0)</f>
        <v/>
      </c>
      <c r="N155" s="15">
        <f>L155+M155+$B$9-H155</f>
        <v/>
      </c>
      <c r="O155" s="15">
        <f>O154-N155</f>
        <v/>
      </c>
      <c r="P155" s="19">
        <f>IF(AND(O154&gt;=0,O155&lt;0),A155-1+IF(N155&gt;0,MAX(0,O154)/N155,0),"")</f>
        <v/>
      </c>
    </row>
    <row r="156">
      <c r="A156" t="n">
        <v>113</v>
      </c>
      <c r="B156" s="18">
        <f>EDATE($B$5,A156-1)</f>
        <v/>
      </c>
      <c r="C156">
        <f>SUMPRODUCT(($D$26:$D$40&lt;=A156)*($C$26:$C$40&lt;&gt;"")*$E$26:$E$40)</f>
        <v/>
      </c>
      <c r="D156">
        <f>SUMPRODUCT(($D$26:$D$40=A156)*($C$26:$C$40&lt;&gt;"")*$E$26:$E$40)</f>
        <v/>
      </c>
      <c r="E156">
        <f>E155+D156</f>
        <v/>
      </c>
      <c r="F156" s="15">
        <f>SUMPRODUCT(($D$26:$D$40&lt;=A156)*($C$26:$C$40&lt;&gt;"")*$E$26:$E$40*$O$26:$O$40)</f>
        <v/>
      </c>
      <c r="G156" s="15">
        <f>D156*$B$15</f>
        <v/>
      </c>
      <c r="H156" s="15">
        <f>$B$7*(1+$B$8)^(A156-1)</f>
        <v/>
      </c>
      <c r="I156" s="15">
        <f>F156+G156+$B$9-H156</f>
        <v/>
      </c>
      <c r="J156" s="15">
        <f>J155-I156</f>
        <v/>
      </c>
      <c r="K156" s="19">
        <f>IF(AND(J155&gt;=0,J156&lt;0),A156-1+IF(I156&gt;0,MAX(0,J155)/I156,0),"")</f>
        <v/>
      </c>
      <c r="L156" s="15">
        <f>F156+IF(A156&gt;=$D$21,$O$21,0)</f>
        <v/>
      </c>
      <c r="M156" s="15">
        <f>G156+IF(A156=$D$21,$B$15,0)</f>
        <v/>
      </c>
      <c r="N156" s="15">
        <f>L156+M156+$B$9-H156</f>
        <v/>
      </c>
      <c r="O156" s="15">
        <f>O155-N156</f>
        <v/>
      </c>
      <c r="P156" s="19">
        <f>IF(AND(O155&gt;=0,O156&lt;0),A156-1+IF(N156&gt;0,MAX(0,O155)/N156,0),"")</f>
        <v/>
      </c>
    </row>
    <row r="157">
      <c r="A157" t="n">
        <v>114</v>
      </c>
      <c r="B157" s="18">
        <f>EDATE($B$5,A157-1)</f>
        <v/>
      </c>
      <c r="C157">
        <f>SUMPRODUCT(($D$26:$D$40&lt;=A157)*($C$26:$C$40&lt;&gt;"")*$E$26:$E$40)</f>
        <v/>
      </c>
      <c r="D157">
        <f>SUMPRODUCT(($D$26:$D$40=A157)*($C$26:$C$40&lt;&gt;"")*$E$26:$E$40)</f>
        <v/>
      </c>
      <c r="E157">
        <f>E156+D157</f>
        <v/>
      </c>
      <c r="F157" s="15">
        <f>SUMPRODUCT(($D$26:$D$40&lt;=A157)*($C$26:$C$40&lt;&gt;"")*$E$26:$E$40*$O$26:$O$40)</f>
        <v/>
      </c>
      <c r="G157" s="15">
        <f>D157*$B$15</f>
        <v/>
      </c>
      <c r="H157" s="15">
        <f>$B$7*(1+$B$8)^(A157-1)</f>
        <v/>
      </c>
      <c r="I157" s="15">
        <f>F157+G157+$B$9-H157</f>
        <v/>
      </c>
      <c r="J157" s="15">
        <f>J156-I157</f>
        <v/>
      </c>
      <c r="K157" s="19">
        <f>IF(AND(J156&gt;=0,J157&lt;0),A157-1+IF(I157&gt;0,MAX(0,J156)/I157,0),"")</f>
        <v/>
      </c>
      <c r="L157" s="15">
        <f>F157+IF(A157&gt;=$D$21,$O$21,0)</f>
        <v/>
      </c>
      <c r="M157" s="15">
        <f>G157+IF(A157=$D$21,$B$15,0)</f>
        <v/>
      </c>
      <c r="N157" s="15">
        <f>L157+M157+$B$9-H157</f>
        <v/>
      </c>
      <c r="O157" s="15">
        <f>O156-N157</f>
        <v/>
      </c>
      <c r="P157" s="19">
        <f>IF(AND(O156&gt;=0,O157&lt;0),A157-1+IF(N157&gt;0,MAX(0,O156)/N157,0),"")</f>
        <v/>
      </c>
    </row>
    <row r="158">
      <c r="A158" t="n">
        <v>115</v>
      </c>
      <c r="B158" s="18">
        <f>EDATE($B$5,A158-1)</f>
        <v/>
      </c>
      <c r="C158">
        <f>SUMPRODUCT(($D$26:$D$40&lt;=A158)*($C$26:$C$40&lt;&gt;"")*$E$26:$E$40)</f>
        <v/>
      </c>
      <c r="D158">
        <f>SUMPRODUCT(($D$26:$D$40=A158)*($C$26:$C$40&lt;&gt;"")*$E$26:$E$40)</f>
        <v/>
      </c>
      <c r="E158">
        <f>E157+D158</f>
        <v/>
      </c>
      <c r="F158" s="15">
        <f>SUMPRODUCT(($D$26:$D$40&lt;=A158)*($C$26:$C$40&lt;&gt;"")*$E$26:$E$40*$O$26:$O$40)</f>
        <v/>
      </c>
      <c r="G158" s="15">
        <f>D158*$B$15</f>
        <v/>
      </c>
      <c r="H158" s="15">
        <f>$B$7*(1+$B$8)^(A158-1)</f>
        <v/>
      </c>
      <c r="I158" s="15">
        <f>F158+G158+$B$9-H158</f>
        <v/>
      </c>
      <c r="J158" s="15">
        <f>J157-I158</f>
        <v/>
      </c>
      <c r="K158" s="19">
        <f>IF(AND(J157&gt;=0,J158&lt;0),A158-1+IF(I158&gt;0,MAX(0,J157)/I158,0),"")</f>
        <v/>
      </c>
      <c r="L158" s="15">
        <f>F158+IF(A158&gt;=$D$21,$O$21,0)</f>
        <v/>
      </c>
      <c r="M158" s="15">
        <f>G158+IF(A158=$D$21,$B$15,0)</f>
        <v/>
      </c>
      <c r="N158" s="15">
        <f>L158+M158+$B$9-H158</f>
        <v/>
      </c>
      <c r="O158" s="15">
        <f>O157-N158</f>
        <v/>
      </c>
      <c r="P158" s="19">
        <f>IF(AND(O157&gt;=0,O158&lt;0),A158-1+IF(N158&gt;0,MAX(0,O157)/N158,0),"")</f>
        <v/>
      </c>
    </row>
    <row r="159">
      <c r="A159" t="n">
        <v>116</v>
      </c>
      <c r="B159" s="18">
        <f>EDATE($B$5,A159-1)</f>
        <v/>
      </c>
      <c r="C159">
        <f>SUMPRODUCT(($D$26:$D$40&lt;=A159)*($C$26:$C$40&lt;&gt;"")*$E$26:$E$40)</f>
        <v/>
      </c>
      <c r="D159">
        <f>SUMPRODUCT(($D$26:$D$40=A159)*($C$26:$C$40&lt;&gt;"")*$E$26:$E$40)</f>
        <v/>
      </c>
      <c r="E159">
        <f>E158+D159</f>
        <v/>
      </c>
      <c r="F159" s="15">
        <f>SUMPRODUCT(($D$26:$D$40&lt;=A159)*($C$26:$C$40&lt;&gt;"")*$E$26:$E$40*$O$26:$O$40)</f>
        <v/>
      </c>
      <c r="G159" s="15">
        <f>D159*$B$15</f>
        <v/>
      </c>
      <c r="H159" s="15">
        <f>$B$7*(1+$B$8)^(A159-1)</f>
        <v/>
      </c>
      <c r="I159" s="15">
        <f>F159+G159+$B$9-H159</f>
        <v/>
      </c>
      <c r="J159" s="15">
        <f>J158-I159</f>
        <v/>
      </c>
      <c r="K159" s="19">
        <f>IF(AND(J158&gt;=0,J159&lt;0),A159-1+IF(I159&gt;0,MAX(0,J158)/I159,0),"")</f>
        <v/>
      </c>
      <c r="L159" s="15">
        <f>F159+IF(A159&gt;=$D$21,$O$21,0)</f>
        <v/>
      </c>
      <c r="M159" s="15">
        <f>G159+IF(A159=$D$21,$B$15,0)</f>
        <v/>
      </c>
      <c r="N159" s="15">
        <f>L159+M159+$B$9-H159</f>
        <v/>
      </c>
      <c r="O159" s="15">
        <f>O158-N159</f>
        <v/>
      </c>
      <c r="P159" s="19">
        <f>IF(AND(O158&gt;=0,O159&lt;0),A159-1+IF(N159&gt;0,MAX(0,O158)/N159,0),"")</f>
        <v/>
      </c>
    </row>
    <row r="160">
      <c r="A160" t="n">
        <v>117</v>
      </c>
      <c r="B160" s="18">
        <f>EDATE($B$5,A160-1)</f>
        <v/>
      </c>
      <c r="C160">
        <f>SUMPRODUCT(($D$26:$D$40&lt;=A160)*($C$26:$C$40&lt;&gt;"")*$E$26:$E$40)</f>
        <v/>
      </c>
      <c r="D160">
        <f>SUMPRODUCT(($D$26:$D$40=A160)*($C$26:$C$40&lt;&gt;"")*$E$26:$E$40)</f>
        <v/>
      </c>
      <c r="E160">
        <f>E159+D160</f>
        <v/>
      </c>
      <c r="F160" s="15">
        <f>SUMPRODUCT(($D$26:$D$40&lt;=A160)*($C$26:$C$40&lt;&gt;"")*$E$26:$E$40*$O$26:$O$40)</f>
        <v/>
      </c>
      <c r="G160" s="15">
        <f>D160*$B$15</f>
        <v/>
      </c>
      <c r="H160" s="15">
        <f>$B$7*(1+$B$8)^(A160-1)</f>
        <v/>
      </c>
      <c r="I160" s="15">
        <f>F160+G160+$B$9-H160</f>
        <v/>
      </c>
      <c r="J160" s="15">
        <f>J159-I160</f>
        <v/>
      </c>
      <c r="K160" s="19">
        <f>IF(AND(J159&gt;=0,J160&lt;0),A160-1+IF(I160&gt;0,MAX(0,J159)/I160,0),"")</f>
        <v/>
      </c>
      <c r="L160" s="15">
        <f>F160+IF(A160&gt;=$D$21,$O$21,0)</f>
        <v/>
      </c>
      <c r="M160" s="15">
        <f>G160+IF(A160=$D$21,$B$15,0)</f>
        <v/>
      </c>
      <c r="N160" s="15">
        <f>L160+M160+$B$9-H160</f>
        <v/>
      </c>
      <c r="O160" s="15">
        <f>O159-N160</f>
        <v/>
      </c>
      <c r="P160" s="19">
        <f>IF(AND(O159&gt;=0,O160&lt;0),A160-1+IF(N160&gt;0,MAX(0,O159)/N160,0),"")</f>
        <v/>
      </c>
    </row>
    <row r="161">
      <c r="A161" t="n">
        <v>118</v>
      </c>
      <c r="B161" s="18">
        <f>EDATE($B$5,A161-1)</f>
        <v/>
      </c>
      <c r="C161">
        <f>SUMPRODUCT(($D$26:$D$40&lt;=A161)*($C$26:$C$40&lt;&gt;"")*$E$26:$E$40)</f>
        <v/>
      </c>
      <c r="D161">
        <f>SUMPRODUCT(($D$26:$D$40=A161)*($C$26:$C$40&lt;&gt;"")*$E$26:$E$40)</f>
        <v/>
      </c>
      <c r="E161">
        <f>E160+D161</f>
        <v/>
      </c>
      <c r="F161" s="15">
        <f>SUMPRODUCT(($D$26:$D$40&lt;=A161)*($C$26:$C$40&lt;&gt;"")*$E$26:$E$40*$O$26:$O$40)</f>
        <v/>
      </c>
      <c r="G161" s="15">
        <f>D161*$B$15</f>
        <v/>
      </c>
      <c r="H161" s="15">
        <f>$B$7*(1+$B$8)^(A161-1)</f>
        <v/>
      </c>
      <c r="I161" s="15">
        <f>F161+G161+$B$9-H161</f>
        <v/>
      </c>
      <c r="J161" s="15">
        <f>J160-I161</f>
        <v/>
      </c>
      <c r="K161" s="19">
        <f>IF(AND(J160&gt;=0,J161&lt;0),A161-1+IF(I161&gt;0,MAX(0,J160)/I161,0),"")</f>
        <v/>
      </c>
      <c r="L161" s="15">
        <f>F161+IF(A161&gt;=$D$21,$O$21,0)</f>
        <v/>
      </c>
      <c r="M161" s="15">
        <f>G161+IF(A161=$D$21,$B$15,0)</f>
        <v/>
      </c>
      <c r="N161" s="15">
        <f>L161+M161+$B$9-H161</f>
        <v/>
      </c>
      <c r="O161" s="15">
        <f>O160-N161</f>
        <v/>
      </c>
      <c r="P161" s="19">
        <f>IF(AND(O160&gt;=0,O161&lt;0),A161-1+IF(N161&gt;0,MAX(0,O160)/N161,0),"")</f>
        <v/>
      </c>
    </row>
    <row r="162">
      <c r="A162" t="n">
        <v>119</v>
      </c>
      <c r="B162" s="18">
        <f>EDATE($B$5,A162-1)</f>
        <v/>
      </c>
      <c r="C162">
        <f>SUMPRODUCT(($D$26:$D$40&lt;=A162)*($C$26:$C$40&lt;&gt;"")*$E$26:$E$40)</f>
        <v/>
      </c>
      <c r="D162">
        <f>SUMPRODUCT(($D$26:$D$40=A162)*($C$26:$C$40&lt;&gt;"")*$E$26:$E$40)</f>
        <v/>
      </c>
      <c r="E162">
        <f>E161+D162</f>
        <v/>
      </c>
      <c r="F162" s="15">
        <f>SUMPRODUCT(($D$26:$D$40&lt;=A162)*($C$26:$C$40&lt;&gt;"")*$E$26:$E$40*$O$26:$O$40)</f>
        <v/>
      </c>
      <c r="G162" s="15">
        <f>D162*$B$15</f>
        <v/>
      </c>
      <c r="H162" s="15">
        <f>$B$7*(1+$B$8)^(A162-1)</f>
        <v/>
      </c>
      <c r="I162" s="15">
        <f>F162+G162+$B$9-H162</f>
        <v/>
      </c>
      <c r="J162" s="15">
        <f>J161-I162</f>
        <v/>
      </c>
      <c r="K162" s="19">
        <f>IF(AND(J161&gt;=0,J162&lt;0),A162-1+IF(I162&gt;0,MAX(0,J161)/I162,0),"")</f>
        <v/>
      </c>
      <c r="L162" s="15">
        <f>F162+IF(A162&gt;=$D$21,$O$21,0)</f>
        <v/>
      </c>
      <c r="M162" s="15">
        <f>G162+IF(A162=$D$21,$B$15,0)</f>
        <v/>
      </c>
      <c r="N162" s="15">
        <f>L162+M162+$B$9-H162</f>
        <v/>
      </c>
      <c r="O162" s="15">
        <f>O161-N162</f>
        <v/>
      </c>
      <c r="P162" s="19">
        <f>IF(AND(O161&gt;=0,O162&lt;0),A162-1+IF(N162&gt;0,MAX(0,O161)/N162,0),"")</f>
        <v/>
      </c>
    </row>
    <row r="163">
      <c r="A163" t="n">
        <v>120</v>
      </c>
      <c r="B163" s="18">
        <f>EDATE($B$5,A163-1)</f>
        <v/>
      </c>
      <c r="C163">
        <f>SUMPRODUCT(($D$26:$D$40&lt;=A163)*($C$26:$C$40&lt;&gt;"")*$E$26:$E$40)</f>
        <v/>
      </c>
      <c r="D163">
        <f>SUMPRODUCT(($D$26:$D$40=A163)*($C$26:$C$40&lt;&gt;"")*$E$26:$E$40)</f>
        <v/>
      </c>
      <c r="E163">
        <f>E162+D163</f>
        <v/>
      </c>
      <c r="F163" s="15">
        <f>SUMPRODUCT(($D$26:$D$40&lt;=A163)*($C$26:$C$40&lt;&gt;"")*$E$26:$E$40*$O$26:$O$40)</f>
        <v/>
      </c>
      <c r="G163" s="15">
        <f>D163*$B$15</f>
        <v/>
      </c>
      <c r="H163" s="15">
        <f>$B$7*(1+$B$8)^(A163-1)</f>
        <v/>
      </c>
      <c r="I163" s="15">
        <f>F163+G163+$B$9-H163</f>
        <v/>
      </c>
      <c r="J163" s="15">
        <f>J162-I163</f>
        <v/>
      </c>
      <c r="K163" s="19">
        <f>IF(AND(J162&gt;=0,J163&lt;0),A163-1+IF(I163&gt;0,MAX(0,J162)/I163,0),"")</f>
        <v/>
      </c>
      <c r="L163" s="15">
        <f>F163+IF(A163&gt;=$D$21,$O$21,0)</f>
        <v/>
      </c>
      <c r="M163" s="15">
        <f>G163+IF(A163=$D$21,$B$15,0)</f>
        <v/>
      </c>
      <c r="N163" s="15">
        <f>L163+M163+$B$9-H163</f>
        <v/>
      </c>
      <c r="O163" s="15">
        <f>O162-N163</f>
        <v/>
      </c>
      <c r="P163" s="19">
        <f>IF(AND(O162&gt;=0,O163&lt;0),A163-1+IF(N163&gt;0,MAX(0,O162)/N163,0),"")</f>
        <v/>
      </c>
    </row>
    <row r="165">
      <c r="A165" s="20" t="inlineStr">
        <is>
          <t>First 24 months</t>
        </is>
      </c>
      <c r="F165" s="21">
        <f>SUM(F44:F67)</f>
        <v/>
      </c>
      <c r="G165" s="21">
        <f>SUM(G44:G67)</f>
        <v/>
      </c>
      <c r="I165" s="21">
        <f>SUM(I44:I67)</f>
        <v/>
      </c>
    </row>
  </sheetData>
  <dataValidations count="5">
    <dataValidation sqref="B10" showDropDown="0" showInputMessage="0" showErrorMessage="0" allowBlank="0" type="list">
      <formula1>"Single,Family,None"</formula1>
    </dataValidation>
    <dataValidation sqref="B13" showDropDown="0" showInputMessage="0" showErrorMessage="0" allowBlank="0" type="list">
      <formula1>"0.012,0.015,0.053"</formula1>
    </dataValidation>
    <dataValidation sqref="B21 B26:B40" showDropDown="0" showInputMessage="0" showErrorMessage="0" allowBlank="1" type="list">
      <formula1>Rates!$B$13:$B$20</formula1>
    </dataValidation>
    <dataValidation sqref="D21" showDropDown="0" showInputMessage="0" showErrorMessage="0" allowBlank="0" type="whole" operator="between">
      <formula1>1</formula1>
      <formula2>24</formula2>
    </dataValidation>
    <dataValidation sqref="D26:D40" showDropDown="0" showInputMessage="0" showErrorMessage="0" allowBlank="1" type="whole" operator="between">
      <formula1>0</formula1>
      <formula2>24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</cols>
  <sheetData>
    <row r="1">
      <c r="A1" s="1" t="inlineStr">
        <is>
          <t>US employer rates, 2026</t>
        </is>
      </c>
    </row>
    <row r="2">
      <c r="A2" s="2" t="inlineStr">
        <is>
          <t>Sources: IRS Publication 15 (2026), DOL FUTA credit reduction list, state agencies, KFF Employer Health Benefits Survey 2025. Details: https://adlega.com/blog/tools/payroll-cost/</t>
        </is>
      </c>
    </row>
    <row r="4">
      <c r="A4" t="inlineStr">
        <is>
          <t>Social Security rate</t>
        </is>
      </c>
      <c r="B4" s="22" t="n">
        <v>0.062</v>
      </c>
    </row>
    <row r="5">
      <c r="A5" t="inlineStr">
        <is>
          <t>Social Security wage base</t>
        </is>
      </c>
      <c r="B5" s="15" t="n">
        <v>184500</v>
      </c>
    </row>
    <row r="6">
      <c r="A6" t="inlineStr">
        <is>
          <t>Medicare rate (no cap)</t>
        </is>
      </c>
      <c r="B6" s="22" t="n">
        <v>0.0145</v>
      </c>
    </row>
    <row r="7">
      <c r="A7" t="inlineStr">
        <is>
          <t>FUTA net rate</t>
        </is>
      </c>
      <c r="B7" s="22" t="n">
        <v>0.006</v>
      </c>
    </row>
    <row r="8">
      <c r="A8" t="inlineStr">
        <is>
          <t>FUTA wage base</t>
        </is>
      </c>
      <c r="B8" s="15" t="n">
        <v>7000</v>
      </c>
    </row>
    <row r="9">
      <c r="A9" t="inlineStr">
        <is>
          <t>Health, single cover (employer share / yr)</t>
        </is>
      </c>
      <c r="B9" s="15" t="n">
        <v>7885</v>
      </c>
    </row>
    <row r="10">
      <c r="A10" t="inlineStr">
        <is>
          <t>Health, family cover (employer share / yr)</t>
        </is>
      </c>
      <c r="B10" s="15" t="n">
        <v>20143</v>
      </c>
    </row>
    <row r="12">
      <c r="A12" s="13" t="inlineStr">
        <is>
          <t>State</t>
        </is>
      </c>
      <c r="B12" s="13" t="inlineStr">
        <is>
          <t>Code</t>
        </is>
      </c>
      <c r="C12" s="13" t="inlineStr">
        <is>
          <t>Unemployment rate</t>
        </is>
      </c>
      <c r="D12" s="13" t="inlineStr">
        <is>
          <t>Wage base</t>
        </is>
      </c>
    </row>
    <row r="13">
      <c r="A13" t="inlineStr">
        <is>
          <t>California</t>
        </is>
      </c>
      <c r="B13" t="inlineStr">
        <is>
          <t>CA</t>
        </is>
      </c>
      <c r="C13" s="22" t="n">
        <v>0.035</v>
      </c>
      <c r="D13" s="15" t="n">
        <v>7000</v>
      </c>
    </row>
    <row r="14">
      <c r="A14" t="inlineStr">
        <is>
          <t>New York</t>
        </is>
      </c>
      <c r="B14" t="inlineStr">
        <is>
          <t>NY</t>
        </is>
      </c>
      <c r="C14" s="22" t="n">
        <v>0.041</v>
      </c>
      <c r="D14" s="15" t="n">
        <v>17600</v>
      </c>
    </row>
    <row r="15">
      <c r="A15" t="inlineStr">
        <is>
          <t>Texas</t>
        </is>
      </c>
      <c r="B15" t="inlineStr">
        <is>
          <t>TX</t>
        </is>
      </c>
      <c r="C15" s="22" t="n">
        <v>0.027</v>
      </c>
      <c r="D15" s="15" t="n">
        <v>9000</v>
      </c>
    </row>
    <row r="16">
      <c r="A16" t="inlineStr">
        <is>
          <t>Florida</t>
        </is>
      </c>
      <c r="B16" t="inlineStr">
        <is>
          <t>FL</t>
        </is>
      </c>
      <c r="C16" s="22" t="n">
        <v>0.027</v>
      </c>
      <c r="D16" s="15" t="n">
        <v>7000</v>
      </c>
    </row>
    <row r="17">
      <c r="A17" t="inlineStr">
        <is>
          <t>Massachusetts</t>
        </is>
      </c>
      <c r="B17" t="inlineStr">
        <is>
          <t>MA</t>
        </is>
      </c>
      <c r="C17" s="22" t="n">
        <v>0.0242</v>
      </c>
      <c r="D17" s="15" t="n">
        <v>15000</v>
      </c>
    </row>
    <row r="18">
      <c r="A18" t="inlineStr">
        <is>
          <t>Delaware</t>
        </is>
      </c>
      <c r="B18" t="inlineStr">
        <is>
          <t>DE</t>
        </is>
      </c>
      <c r="C18" s="22" t="n">
        <v>0.01</v>
      </c>
      <c r="D18" s="15" t="n">
        <v>14500</v>
      </c>
    </row>
    <row r="19">
      <c r="A19" t="inlineStr">
        <is>
          <t>Washington</t>
        </is>
      </c>
      <c r="B19" t="inlineStr">
        <is>
          <t>WA</t>
        </is>
      </c>
      <c r="C19" s="22" t="n"/>
      <c r="D19" s="15" t="n">
        <v>78200</v>
      </c>
    </row>
    <row r="20">
      <c r="A20" t="inlineStr">
        <is>
          <t>Other state</t>
        </is>
      </c>
      <c r="B20" t="inlineStr">
        <is>
          <t>XX</t>
        </is>
      </c>
      <c r="C20" s="22" t="n"/>
      <c r="D20" s="15" t="n"/>
    </row>
    <row r="22">
      <c r="A22" s="2" t="inlineStr">
        <is>
          <t>New-employer rates. Washington sets the rate by industry and "Other state" has none listed: both use the rate (and, for other states, the base) on the Plan sheet.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Free template by Adlega</t>
        </is>
      </c>
    </row>
    <row r="2">
      <c r="A2" s="24" t="inlineStr">
        <is>
          <t>Live hiring plan template and employee cost calculator: https://adlega.com/blog/tools/headcount/</t>
        </is>
      </c>
    </row>
    <row r="3">
      <c r="A3" s="24" t="inlineStr">
        <is>
          <t>Version: October 2026 (2026 US employer rates)</t>
        </is>
      </c>
    </row>
    <row r="4">
      <c r="A4" s="24" t="inlineStr"/>
    </row>
    <row r="5">
      <c r="A5" s="24" t="inlineStr">
        <is>
          <t>This template is a planning aid, not advice. It is not tax, legal, accounting or investment advice; check the numbers with your own advisers before you act on them.</t>
        </is>
      </c>
    </row>
    <row r="6">
      <c r="A6" s="24" t="inlineStr">
        <is>
          <t>Blue cells on a light yellow background are inputs. Every other number is a live formula that mirrors the web calculator.</t>
        </is>
      </c>
    </row>
    <row r="7">
      <c r="A7" s="24" t="inlineStr"/>
    </row>
    <row r="8">
      <c r="A8" s="24" t="inlineStr">
        <is>
          <t>Fully loaded cost = salary + Social Security (6.2% to $184,500) + Medicare (1.45%) + FUTA (0.6% on $7,000, plus California's credit reduction) + state unemployment (new-employer rate on the state wage base) + health + workers' comp + 401(k) match + equipment and software x 12.</t>
        </is>
      </c>
    </row>
    <row r="9">
      <c r="A9" s="24" t="inlineStr">
        <is>
          <t>Loaded monthly = loaded annual / 12. Capped taxes are spread evenly over the year; in practice they are paid early in each calendar year.</t>
        </is>
      </c>
    </row>
    <row r="10">
      <c r="A10" s="24" t="inlineStr">
        <is>
          <t>Revenue in month m = revenue now x (1 + growth)^(m-1). Net burn = payroll + recruiting + other costs - revenue. Cash = previous cash - net burn.</t>
        </is>
      </c>
    </row>
    <row r="11">
      <c r="A11" s="24" t="inlineStr">
        <is>
          <t>Runway = months until cash goes below zero, with the fraction of the last month the remaining cash covers. After month 24 the team is held flat.</t>
        </is>
      </c>
    </row>
    <row r="12">
      <c r="A12" s="24" t="inlineStr">
        <is>
          <t>Salaries and the team in the example are illustrative, not market data. US W-2 employees only; for people abroad see https://adlega.com/blog/tools/payroll-cost/</t>
        </is>
      </c>
    </row>
    <row r="13">
      <c r="A13" s="24" t="inlineStr"/>
    </row>
    <row r="14">
      <c r="A14" s="24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SaaS Hiring Plan Template and Employee Cost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2026-10-22T20:18:11Z</dcterms:modified>
  <cp:lastModifiedBy>Adlega</cp:lastModifiedBy>
</cp:coreProperties>
</file>