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s" sheetId="1" state="visible" r:id="rId1"/>
    <sheet xmlns:r="http://schemas.openxmlformats.org/officeDocument/2006/relationships" name="Email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yyyy"/>
    <numFmt numFmtId="166" formatCode="&quot;$&quot;#,##0;-&quot;$&quot;#,##0"/>
    <numFmt numFmtId="167" formatCode="0.0%"/>
    <numFmt numFmtId="168" formatCode="0.0"/>
    <numFmt numFmtId="169" formatCode="0.00&quot;x&quot;"/>
    <numFmt numFmtId="170" formatCode="+#,##0;-#,##0;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E9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2" borderId="0" pivotButton="0" quotePrefix="0" xfId="0"/>
    <xf numFmtId="165" fontId="3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6" fontId="4" fillId="2" borderId="0" pivotButton="0" quotePrefix="0" xfId="0"/>
    <xf numFmtId="166" fontId="0" fillId="0" borderId="0" pivotButton="0" quotePrefix="0" xfId="0"/>
    <xf numFmtId="3" fontId="4" fillId="2" borderId="0" pivotButton="0" quotePrefix="0" xfId="0"/>
    <xf numFmtId="0" fontId="0" fillId="0" borderId="0" applyAlignment="1" pivotButton="0" quotePrefix="0" xfId="0">
      <alignment wrapText="1"/>
    </xf>
    <xf numFmtId="167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170" fontId="0" fillId="0" borderId="0" pivotButton="0" quotePrefix="0" xfId="0"/>
    <xf numFmtId="0" fontId="4" fillId="2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Investor Update + Board KPI Pack: monthly KPIs</t>
        </is>
      </c>
    </row>
    <row r="2">
      <c r="A2" s="2" t="inlineStr">
        <is>
          <t>Blue cells on light yellow are inputs (one column per month). Every other number is a live formula. Live version: https://adlega.com/blog/tools/investor-update/</t>
        </is>
      </c>
    </row>
    <row r="4">
      <c r="A4" s="3" t="inlineStr">
        <is>
          <t>Month</t>
        </is>
      </c>
      <c r="B4" s="4" t="n">
        <v>46113</v>
      </c>
      <c r="C4" s="5">
        <f>EDATE(B4,1)</f>
        <v/>
      </c>
      <c r="D4" s="5">
        <f>EDATE(C4,1)</f>
        <v/>
      </c>
      <c r="E4" s="5">
        <f>EDATE(D4,1)</f>
        <v/>
      </c>
      <c r="F4" s="5">
        <f>EDATE(E4,1)</f>
        <v/>
      </c>
      <c r="G4" s="5">
        <f>EDATE(F4,1)</f>
        <v/>
      </c>
      <c r="H4" s="5">
        <f>EDATE(G4,1)</f>
        <v/>
      </c>
      <c r="I4" s="5">
        <f>EDATE(H4,1)</f>
        <v/>
      </c>
      <c r="J4" s="5">
        <f>EDATE(I4,1)</f>
        <v/>
      </c>
      <c r="K4" s="5">
        <f>EDATE(J4,1)</f>
        <v/>
      </c>
      <c r="L4" s="5">
        <f>EDATE(K4,1)</f>
        <v/>
      </c>
      <c r="M4" s="5">
        <f>EDATE(L4,1)</f>
        <v/>
      </c>
    </row>
    <row r="5">
      <c r="A5" s="6" t="inlineStr">
        <is>
          <t>Inputs for each month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</row>
    <row r="6">
      <c r="A6" t="inlineStr">
        <is>
          <t>Starting MRR (later months = last month's ending MRR)</t>
        </is>
      </c>
      <c r="B6" s="8" t="n">
        <v>57800</v>
      </c>
      <c r="C6" s="9">
        <f>IF(B21="","",B21)</f>
        <v/>
      </c>
      <c r="D6" s="9">
        <f>IF(C21="","",C21)</f>
        <v/>
      </c>
      <c r="E6" s="9">
        <f>IF(D21="","",D21)</f>
        <v/>
      </c>
      <c r="F6" s="9">
        <f>IF(E21="","",E21)</f>
        <v/>
      </c>
      <c r="G6" s="9">
        <f>IF(F21="","",F21)</f>
        <v/>
      </c>
      <c r="H6" s="9">
        <f>IF(G21="","",G21)</f>
        <v/>
      </c>
      <c r="I6" s="9">
        <f>IF(H21="","",H21)</f>
        <v/>
      </c>
      <c r="J6" s="9">
        <f>IF(I21="","",I21)</f>
        <v/>
      </c>
      <c r="K6" s="9">
        <f>IF(J21="","",J21)</f>
        <v/>
      </c>
      <c r="L6" s="9">
        <f>IF(K21="","",K21)</f>
        <v/>
      </c>
      <c r="M6" s="9">
        <f>IF(L21="","",L21)</f>
        <v/>
      </c>
    </row>
    <row r="7">
      <c r="A7" t="inlineStr">
        <is>
          <t>New MRR</t>
        </is>
      </c>
      <c r="B7" s="8" t="n">
        <v>4300</v>
      </c>
      <c r="C7" s="8" t="n">
        <v>5000</v>
      </c>
      <c r="D7" s="8" t="n">
        <v>5600</v>
      </c>
      <c r="E7" s="8" t="n">
        <v>6000</v>
      </c>
      <c r="F7" s="8" t="n">
        <v>5800</v>
      </c>
      <c r="G7" s="8" t="n">
        <v>6500</v>
      </c>
      <c r="H7" s="8" t="n"/>
      <c r="I7" s="8" t="n"/>
      <c r="J7" s="8" t="n"/>
      <c r="K7" s="8" t="n"/>
      <c r="L7" s="8" t="n"/>
      <c r="M7" s="8" t="n"/>
    </row>
    <row r="8">
      <c r="A8" t="inlineStr">
        <is>
          <t>Expansion MRR</t>
        </is>
      </c>
      <c r="B8" s="8" t="n">
        <v>1000</v>
      </c>
      <c r="C8" s="8" t="n">
        <v>1200</v>
      </c>
      <c r="D8" s="8" t="n">
        <v>1500</v>
      </c>
      <c r="E8" s="8" t="n">
        <v>1600</v>
      </c>
      <c r="F8" s="8" t="n">
        <v>1700</v>
      </c>
      <c r="G8" s="8" t="n">
        <v>2100</v>
      </c>
      <c r="H8" s="8" t="n"/>
      <c r="I8" s="8" t="n"/>
      <c r="J8" s="8" t="n"/>
      <c r="K8" s="8" t="n"/>
      <c r="L8" s="8" t="n"/>
      <c r="M8" s="8" t="n"/>
    </row>
    <row r="9">
      <c r="A9" t="inlineStr">
        <is>
          <t>Contraction MRR</t>
        </is>
      </c>
      <c r="B9" s="8" t="n">
        <v>500</v>
      </c>
      <c r="C9" s="8" t="n">
        <v>500</v>
      </c>
      <c r="D9" s="8" t="n">
        <v>600</v>
      </c>
      <c r="E9" s="8" t="n">
        <v>500</v>
      </c>
      <c r="F9" s="8" t="n">
        <v>700</v>
      </c>
      <c r="G9" s="8" t="n">
        <v>600</v>
      </c>
      <c r="H9" s="8" t="n"/>
      <c r="I9" s="8" t="n"/>
      <c r="J9" s="8" t="n"/>
      <c r="K9" s="8" t="n"/>
      <c r="L9" s="8" t="n"/>
      <c r="M9" s="8" t="n"/>
    </row>
    <row r="10">
      <c r="A10" t="inlineStr">
        <is>
          <t>Churned MRR</t>
        </is>
      </c>
      <c r="B10" s="8" t="n">
        <v>1100</v>
      </c>
      <c r="C10" s="8" t="n">
        <v>1200</v>
      </c>
      <c r="D10" s="8" t="n">
        <v>1300</v>
      </c>
      <c r="E10" s="8" t="n">
        <v>1500</v>
      </c>
      <c r="F10" s="8" t="n">
        <v>1600</v>
      </c>
      <c r="G10" s="8" t="n">
        <v>1400</v>
      </c>
      <c r="H10" s="8" t="n"/>
      <c r="I10" s="8" t="n"/>
      <c r="J10" s="8" t="n"/>
      <c r="K10" s="8" t="n"/>
      <c r="L10" s="8" t="n"/>
      <c r="M10" s="8" t="n"/>
    </row>
    <row r="11">
      <c r="A11" t="inlineStr">
        <is>
          <t>Cash at month end</t>
        </is>
      </c>
      <c r="B11" s="8" t="n">
        <v>2310000</v>
      </c>
      <c r="C11" s="8" t="n">
        <v>2224000</v>
      </c>
      <c r="D11" s="8" t="n">
        <v>2134000</v>
      </c>
      <c r="E11" s="8" t="n">
        <v>2037000</v>
      </c>
      <c r="F11" s="8" t="n">
        <v>1945000</v>
      </c>
      <c r="G11" s="8" t="n">
        <v>1850000</v>
      </c>
      <c r="H11" s="8" t="n"/>
      <c r="I11" s="8" t="n"/>
      <c r="J11" s="8" t="n"/>
      <c r="K11" s="8" t="n"/>
      <c r="L11" s="8" t="n"/>
      <c r="M11" s="8" t="n"/>
    </row>
    <row r="12">
      <c r="A12" t="inlineStr">
        <is>
          <t>Net burn this month (cash out - cash in)</t>
        </is>
      </c>
      <c r="B12" s="8" t="n">
        <v>84000</v>
      </c>
      <c r="C12" s="8" t="n">
        <v>86000</v>
      </c>
      <c r="D12" s="8" t="n">
        <v>90000</v>
      </c>
      <c r="E12" s="8" t="n">
        <v>97000</v>
      </c>
      <c r="F12" s="8" t="n">
        <v>92000</v>
      </c>
      <c r="G12" s="8" t="n">
        <v>95000</v>
      </c>
      <c r="H12" s="8" t="n"/>
      <c r="I12" s="8" t="n"/>
      <c r="J12" s="8" t="n"/>
      <c r="K12" s="8" t="n"/>
      <c r="L12" s="8" t="n"/>
      <c r="M12" s="8" t="n"/>
    </row>
    <row r="13">
      <c r="A13" t="inlineStr">
        <is>
          <t>Customers at month end</t>
        </is>
      </c>
      <c r="B13" s="10" t="n">
        <v>168</v>
      </c>
      <c r="C13" s="10" t="n">
        <v>177</v>
      </c>
      <c r="D13" s="10" t="n">
        <v>186</v>
      </c>
      <c r="E13" s="10" t="n">
        <v>195</v>
      </c>
      <c r="F13" s="10" t="n">
        <v>203</v>
      </c>
      <c r="G13" s="10" t="n">
        <v>212</v>
      </c>
      <c r="H13" s="10" t="n"/>
      <c r="I13" s="10" t="n"/>
      <c r="J13" s="10" t="n"/>
      <c r="K13" s="10" t="n"/>
      <c r="L13" s="10" t="n"/>
      <c r="M13" s="10" t="n"/>
    </row>
    <row r="14">
      <c r="A14" t="inlineStr">
        <is>
          <t>Headcount at month end</t>
        </is>
      </c>
      <c r="B14" s="10" t="n">
        <v>11</v>
      </c>
      <c r="C14" s="10" t="n">
        <v>11</v>
      </c>
      <c r="D14" s="10" t="n">
        <v>12</v>
      </c>
      <c r="E14" s="10" t="n">
        <v>13</v>
      </c>
      <c r="F14" s="10" t="n">
        <v>13</v>
      </c>
      <c r="G14" s="10" t="n">
        <v>14</v>
      </c>
      <c r="H14" s="10" t="n"/>
      <c r="I14" s="10" t="n"/>
      <c r="J14" s="10" t="n"/>
      <c r="K14" s="10" t="n"/>
      <c r="L14" s="10" t="n"/>
      <c r="M14" s="10" t="n"/>
    </row>
    <row r="15">
      <c r="A15" t="inlineStr">
        <is>
          <t>Qualified pipeline (optional)</t>
        </is>
      </c>
      <c r="B15" s="8" t="n"/>
      <c r="C15" s="8" t="n"/>
      <c r="D15" s="8" t="n"/>
      <c r="E15" s="8" t="n"/>
      <c r="F15" s="8" t="n"/>
      <c r="G15" s="8" t="n">
        <v>240000</v>
      </c>
      <c r="H15" s="8" t="n"/>
      <c r="I15" s="8" t="n"/>
      <c r="J15" s="8" t="n"/>
      <c r="K15" s="8" t="n"/>
      <c r="L15" s="8" t="n"/>
      <c r="M15" s="8" t="n"/>
    </row>
    <row r="16">
      <c r="A16" t="inlineStr">
        <is>
          <t>Plan MRR (optional)</t>
        </is>
      </c>
      <c r="B16" s="8" t="n"/>
      <c r="C16" s="8" t="n"/>
      <c r="D16" s="8" t="n"/>
      <c r="E16" s="8" t="n"/>
      <c r="F16" s="8" t="n"/>
      <c r="G16" s="8" t="n">
        <v>90000</v>
      </c>
      <c r="H16" s="8" t="n"/>
      <c r="I16" s="8" t="n"/>
      <c r="J16" s="8" t="n"/>
      <c r="K16" s="8" t="n"/>
      <c r="L16" s="8" t="n"/>
      <c r="M16" s="8" t="n"/>
    </row>
    <row r="17">
      <c r="A17" t="inlineStr">
        <is>
          <t>Ending MRR from billing system (optional check)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</row>
    <row r="19">
      <c r="A19" s="6" t="inlineStr">
        <is>
          <t>Calculated (do not type here)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</row>
    <row r="20">
      <c r="A20" s="11" t="inlineStr">
        <is>
          <t>Net new MRR = new + expansion - contraction - churn</t>
        </is>
      </c>
      <c r="B20" s="9">
        <f>IF(AND(COUNT(B7:B10)&gt;0,B6&lt;&gt;""),N(B7)+N(B8)-N(B9)-N(B10),"")</f>
        <v/>
      </c>
      <c r="C20" s="9">
        <f>IF(AND(COUNT(C7:C10)&gt;0,C6&lt;&gt;""),N(C7)+N(C8)-N(C9)-N(C10),"")</f>
        <v/>
      </c>
      <c r="D20" s="9">
        <f>IF(AND(COUNT(D7:D10)&gt;0,D6&lt;&gt;""),N(D7)+N(D8)-N(D9)-N(D10),"")</f>
        <v/>
      </c>
      <c r="E20" s="9">
        <f>IF(AND(COUNT(E7:E10)&gt;0,E6&lt;&gt;""),N(E7)+N(E8)-N(E9)-N(E10),"")</f>
        <v/>
      </c>
      <c r="F20" s="9">
        <f>IF(AND(COUNT(F7:F10)&gt;0,F6&lt;&gt;""),N(F7)+N(F8)-N(F9)-N(F10),"")</f>
        <v/>
      </c>
      <c r="G20" s="9">
        <f>IF(AND(COUNT(G7:G10)&gt;0,G6&lt;&gt;""),N(G7)+N(G8)-N(G9)-N(G10),"")</f>
        <v/>
      </c>
      <c r="H20" s="9">
        <f>IF(AND(COUNT(H7:H10)&gt;0,H6&lt;&gt;""),N(H7)+N(H8)-N(H9)-N(H10),"")</f>
        <v/>
      </c>
      <c r="I20" s="9">
        <f>IF(AND(COUNT(I7:I10)&gt;0,I6&lt;&gt;""),N(I7)+N(I8)-N(I9)-N(I10),"")</f>
        <v/>
      </c>
      <c r="J20" s="9">
        <f>IF(AND(COUNT(J7:J10)&gt;0,J6&lt;&gt;""),N(J7)+N(J8)-N(J9)-N(J10),"")</f>
        <v/>
      </c>
      <c r="K20" s="9">
        <f>IF(AND(COUNT(K7:K10)&gt;0,K6&lt;&gt;""),N(K7)+N(K8)-N(K9)-N(K10),"")</f>
        <v/>
      </c>
      <c r="L20" s="9">
        <f>IF(AND(COUNT(L7:L10)&gt;0,L6&lt;&gt;""),N(L7)+N(L8)-N(L9)-N(L10),"")</f>
        <v/>
      </c>
      <c r="M20" s="9">
        <f>IF(AND(COUNT(M7:M10)&gt;0,M6&lt;&gt;""),N(M7)+N(M8)-N(M9)-N(M10),"")</f>
        <v/>
      </c>
    </row>
    <row r="21">
      <c r="A21" s="11" t="inlineStr">
        <is>
          <t>Ending MRR = starting MRR + net new MRR</t>
        </is>
      </c>
      <c r="B21" s="9">
        <f>IF(B20="","",MAX(0,B6+B20))</f>
        <v/>
      </c>
      <c r="C21" s="9">
        <f>IF(C20="","",MAX(0,C6+C20))</f>
        <v/>
      </c>
      <c r="D21" s="9">
        <f>IF(D20="","",MAX(0,D6+D20))</f>
        <v/>
      </c>
      <c r="E21" s="9">
        <f>IF(E20="","",MAX(0,E6+E20))</f>
        <v/>
      </c>
      <c r="F21" s="9">
        <f>IF(F20="","",MAX(0,F6+F20))</f>
        <v/>
      </c>
      <c r="G21" s="9">
        <f>IF(G20="","",MAX(0,G6+G20))</f>
        <v/>
      </c>
      <c r="H21" s="9">
        <f>IF(H20="","",MAX(0,H6+H20))</f>
        <v/>
      </c>
      <c r="I21" s="9">
        <f>IF(I20="","",MAX(0,I6+I20))</f>
        <v/>
      </c>
      <c r="J21" s="9">
        <f>IF(J20="","",MAX(0,J6+J20))</f>
        <v/>
      </c>
      <c r="K21" s="9">
        <f>IF(K20="","",MAX(0,K6+K20))</f>
        <v/>
      </c>
      <c r="L21" s="9">
        <f>IF(L20="","",MAX(0,L6+L20))</f>
        <v/>
      </c>
      <c r="M21" s="9">
        <f>IF(M20="","",MAX(0,M6+M20))</f>
        <v/>
      </c>
    </row>
    <row r="22">
      <c r="A22" s="11" t="inlineStr">
        <is>
          <t>MRR growth, month over month = net new / starting</t>
        </is>
      </c>
      <c r="B22" s="12">
        <f>IF(AND(B20&lt;&gt;"",N(B6)&gt;0),B20/B6,"")</f>
        <v/>
      </c>
      <c r="C22" s="12">
        <f>IF(AND(C20&lt;&gt;"",N(C6)&gt;0),C20/C6,"")</f>
        <v/>
      </c>
      <c r="D22" s="12">
        <f>IF(AND(D20&lt;&gt;"",N(D6)&gt;0),D20/D6,"")</f>
        <v/>
      </c>
      <c r="E22" s="12">
        <f>IF(AND(E20&lt;&gt;"",N(E6)&gt;0),E20/E6,"")</f>
        <v/>
      </c>
      <c r="F22" s="12">
        <f>IF(AND(F20&lt;&gt;"",N(F6)&gt;0),F20/F6,"")</f>
        <v/>
      </c>
      <c r="G22" s="12">
        <f>IF(AND(G20&lt;&gt;"",N(G6)&gt;0),G20/G6,"")</f>
        <v/>
      </c>
      <c r="H22" s="12">
        <f>IF(AND(H20&lt;&gt;"",N(H6)&gt;0),H20/H6,"")</f>
        <v/>
      </c>
      <c r="I22" s="12">
        <f>IF(AND(I20&lt;&gt;"",N(I6)&gt;0),I20/I6,"")</f>
        <v/>
      </c>
      <c r="J22" s="12">
        <f>IF(AND(J20&lt;&gt;"",N(J6)&gt;0),J20/J6,"")</f>
        <v/>
      </c>
      <c r="K22" s="12">
        <f>IF(AND(K20&lt;&gt;"",N(K6)&gt;0),K20/K6,"")</f>
        <v/>
      </c>
      <c r="L22" s="12">
        <f>IF(AND(L20&lt;&gt;"",N(L6)&gt;0),L20/L6,"")</f>
        <v/>
      </c>
      <c r="M22" s="12">
        <f>IF(AND(M20&lt;&gt;"",N(M6)&gt;0),M20/M6,"")</f>
        <v/>
      </c>
    </row>
    <row r="23">
      <c r="A23" s="11" t="inlineStr">
        <is>
          <t>ARR = ending MRR x 12</t>
        </is>
      </c>
      <c r="B23" s="9">
        <f>IF(B21="","",B21*12)</f>
        <v/>
      </c>
      <c r="C23" s="9">
        <f>IF(C21="","",C21*12)</f>
        <v/>
      </c>
      <c r="D23" s="9">
        <f>IF(D21="","",D21*12)</f>
        <v/>
      </c>
      <c r="E23" s="9">
        <f>IF(E21="","",E21*12)</f>
        <v/>
      </c>
      <c r="F23" s="9">
        <f>IF(F21="","",F21*12)</f>
        <v/>
      </c>
      <c r="G23" s="9">
        <f>IF(G21="","",G21*12)</f>
        <v/>
      </c>
      <c r="H23" s="9">
        <f>IF(H21="","",H21*12)</f>
        <v/>
      </c>
      <c r="I23" s="9">
        <f>IF(I21="","",I21*12)</f>
        <v/>
      </c>
      <c r="J23" s="9">
        <f>IF(J21="","",J21*12)</f>
        <v/>
      </c>
      <c r="K23" s="9">
        <f>IF(K21="","",K21*12)</f>
        <v/>
      </c>
      <c r="L23" s="9">
        <f>IF(L21="","",L21*12)</f>
        <v/>
      </c>
      <c r="M23" s="9">
        <f>IF(M21="","",M21*12)</f>
        <v/>
      </c>
    </row>
    <row r="24">
      <c r="A24" s="11" t="inlineStr">
        <is>
          <t>NRR this month = (start + expansion - contraction - churn) / start</t>
        </is>
      </c>
      <c r="B24" s="12">
        <f>IF(AND(B20&lt;&gt;"",N(B6)&gt;0),MAX(0,B6+N(B8)-N(B9)-N(B10))/B6,"")</f>
        <v/>
      </c>
      <c r="C24" s="12">
        <f>IF(AND(C20&lt;&gt;"",N(C6)&gt;0),MAX(0,C6+N(C8)-N(C9)-N(C10))/C6,"")</f>
        <v/>
      </c>
      <c r="D24" s="12">
        <f>IF(AND(D20&lt;&gt;"",N(D6)&gt;0),MAX(0,D6+N(D8)-N(D9)-N(D10))/D6,"")</f>
        <v/>
      </c>
      <c r="E24" s="12">
        <f>IF(AND(E20&lt;&gt;"",N(E6)&gt;0),MAX(0,E6+N(E8)-N(E9)-N(E10))/E6,"")</f>
        <v/>
      </c>
      <c r="F24" s="12">
        <f>IF(AND(F20&lt;&gt;"",N(F6)&gt;0),MAX(0,F6+N(F8)-N(F9)-N(F10))/F6,"")</f>
        <v/>
      </c>
      <c r="G24" s="12">
        <f>IF(AND(G20&lt;&gt;"",N(G6)&gt;0),MAX(0,G6+N(G8)-N(G9)-N(G10))/G6,"")</f>
        <v/>
      </c>
      <c r="H24" s="12">
        <f>IF(AND(H20&lt;&gt;"",N(H6)&gt;0),MAX(0,H6+N(H8)-N(H9)-N(H10))/H6,"")</f>
        <v/>
      </c>
      <c r="I24" s="12">
        <f>IF(AND(I20&lt;&gt;"",N(I6)&gt;0),MAX(0,I6+N(I8)-N(I9)-N(I10))/I6,"")</f>
        <v/>
      </c>
      <c r="J24" s="12">
        <f>IF(AND(J20&lt;&gt;"",N(J6)&gt;0),MAX(0,J6+N(J8)-N(J9)-N(J10))/J6,"")</f>
        <v/>
      </c>
      <c r="K24" s="12">
        <f>IF(AND(K20&lt;&gt;"",N(K6)&gt;0),MAX(0,K6+N(K8)-N(K9)-N(K10))/K6,"")</f>
        <v/>
      </c>
      <c r="L24" s="12">
        <f>IF(AND(L20&lt;&gt;"",N(L6)&gt;0),MAX(0,L6+N(L8)-N(L9)-N(L10))/L6,"")</f>
        <v/>
      </c>
      <c r="M24" s="12">
        <f>IF(AND(M20&lt;&gt;"",N(M6)&gt;0),MAX(0,M6+N(M8)-N(M9)-N(M10))/M6,"")</f>
        <v/>
      </c>
    </row>
    <row r="25">
      <c r="A25" s="11" t="inlineStr">
        <is>
          <t>GRR this month = (start - contraction - churn) / start, max 100%</t>
        </is>
      </c>
      <c r="B25" s="12">
        <f>IF(AND(B20&lt;&gt;"",N(B6)&gt;0),MIN(1,MAX(0,(B6-N(B9)-N(B10))/B6)),"")</f>
        <v/>
      </c>
      <c r="C25" s="12">
        <f>IF(AND(C20&lt;&gt;"",N(C6)&gt;0),MIN(1,MAX(0,(C6-N(C9)-N(C10))/C6)),"")</f>
        <v/>
      </c>
      <c r="D25" s="12">
        <f>IF(AND(D20&lt;&gt;"",N(D6)&gt;0),MIN(1,MAX(0,(D6-N(D9)-N(D10))/D6)),"")</f>
        <v/>
      </c>
      <c r="E25" s="12">
        <f>IF(AND(E20&lt;&gt;"",N(E6)&gt;0),MIN(1,MAX(0,(E6-N(E9)-N(E10))/E6)),"")</f>
        <v/>
      </c>
      <c r="F25" s="12">
        <f>IF(AND(F20&lt;&gt;"",N(F6)&gt;0),MIN(1,MAX(0,(F6-N(F9)-N(F10))/F6)),"")</f>
        <v/>
      </c>
      <c r="G25" s="12">
        <f>IF(AND(G20&lt;&gt;"",N(G6)&gt;0),MIN(1,MAX(0,(G6-N(G9)-N(G10))/G6)),"")</f>
        <v/>
      </c>
      <c r="H25" s="12">
        <f>IF(AND(H20&lt;&gt;"",N(H6)&gt;0),MIN(1,MAX(0,(H6-N(H9)-N(H10))/H6)),"")</f>
        <v/>
      </c>
      <c r="I25" s="12">
        <f>IF(AND(I20&lt;&gt;"",N(I6)&gt;0),MIN(1,MAX(0,(I6-N(I9)-N(I10))/I6)),"")</f>
        <v/>
      </c>
      <c r="J25" s="12">
        <f>IF(AND(J20&lt;&gt;"",N(J6)&gt;0),MIN(1,MAX(0,(J6-N(J9)-N(J10))/J6)),"")</f>
        <v/>
      </c>
      <c r="K25" s="12">
        <f>IF(AND(K20&lt;&gt;"",N(K6)&gt;0),MIN(1,MAX(0,(K6-N(K9)-N(K10))/K6)),"")</f>
        <v/>
      </c>
      <c r="L25" s="12">
        <f>IF(AND(L20&lt;&gt;"",N(L6)&gt;0),MIN(1,MAX(0,(L6-N(L9)-N(L10))/L6)),"")</f>
        <v/>
      </c>
      <c r="M25" s="12">
        <f>IF(AND(M20&lt;&gt;"",N(M6)&gt;0),MIN(1,MAX(0,(M6-N(M9)-N(M10))/M6)),"")</f>
        <v/>
      </c>
    </row>
    <row r="26">
      <c r="A26" s="11" t="inlineStr">
        <is>
          <t>Runway, months = cash / net burn</t>
        </is>
      </c>
      <c r="B26" s="13">
        <f>IF(OR(B12="",B11=""),"",IF(B12&lt;=0,"Not burning",MAX(0,B11)/B12))</f>
        <v/>
      </c>
      <c r="C26" s="13">
        <f>IF(OR(C12="",C11=""),"",IF(C12&lt;=0,"Not burning",MAX(0,C11)/C12))</f>
        <v/>
      </c>
      <c r="D26" s="13">
        <f>IF(OR(D12="",D11=""),"",IF(D12&lt;=0,"Not burning",MAX(0,D11)/D12))</f>
        <v/>
      </c>
      <c r="E26" s="13">
        <f>IF(OR(E12="",E11=""),"",IF(E12&lt;=0,"Not burning",MAX(0,E11)/E12))</f>
        <v/>
      </c>
      <c r="F26" s="13">
        <f>IF(OR(F12="",F11=""),"",IF(F12&lt;=0,"Not burning",MAX(0,F11)/F12))</f>
        <v/>
      </c>
      <c r="G26" s="13">
        <f>IF(OR(G12="",G11=""),"",IF(G12&lt;=0,"Not burning",MAX(0,G11)/G12))</f>
        <v/>
      </c>
      <c r="H26" s="13">
        <f>IF(OR(H12="",H11=""),"",IF(H12&lt;=0,"Not burning",MAX(0,H11)/H12))</f>
        <v/>
      </c>
      <c r="I26" s="13">
        <f>IF(OR(I12="",I11=""),"",IF(I12&lt;=0,"Not burning",MAX(0,I11)/I12))</f>
        <v/>
      </c>
      <c r="J26" s="13">
        <f>IF(OR(J12="",J11=""),"",IF(J12&lt;=0,"Not burning",MAX(0,J11)/J12))</f>
        <v/>
      </c>
      <c r="K26" s="13">
        <f>IF(OR(K12="",K11=""),"",IF(K12&lt;=0,"Not burning",MAX(0,K11)/K12))</f>
        <v/>
      </c>
      <c r="L26" s="13">
        <f>IF(OR(L12="",L11=""),"",IF(L12&lt;=0,"Not burning",MAX(0,L11)/L12))</f>
        <v/>
      </c>
      <c r="M26" s="13">
        <f>IF(OR(M12="",M11=""),"",IF(M12&lt;=0,"Not burning",MAX(0,M11)/M12))</f>
        <v/>
      </c>
    </row>
    <row r="27">
      <c r="A27" s="11" t="inlineStr">
        <is>
          <t>Burn multiple = net burn / (net new MRR x 12)</t>
        </is>
      </c>
      <c r="B27" s="14">
        <f>IF(OR(B12="",B20=""),"",IF(B12&lt;=0,"Not burning",IF(B20&lt;=0,"n/a",B12/(B20*12))))</f>
        <v/>
      </c>
      <c r="C27" s="14">
        <f>IF(OR(C12="",C20=""),"",IF(C12&lt;=0,"Not burning",IF(C20&lt;=0,"n/a",C12/(C20*12))))</f>
        <v/>
      </c>
      <c r="D27" s="14">
        <f>IF(OR(D12="",D20=""),"",IF(D12&lt;=0,"Not burning",IF(D20&lt;=0,"n/a",D12/(D20*12))))</f>
        <v/>
      </c>
      <c r="E27" s="14">
        <f>IF(OR(E12="",E20=""),"",IF(E12&lt;=0,"Not burning",IF(E20&lt;=0,"n/a",E12/(E20*12))))</f>
        <v/>
      </c>
      <c r="F27" s="14">
        <f>IF(OR(F12="",F20=""),"",IF(F12&lt;=0,"Not burning",IF(F20&lt;=0,"n/a",F12/(F20*12))))</f>
        <v/>
      </c>
      <c r="G27" s="14">
        <f>IF(OR(G12="",G20=""),"",IF(G12&lt;=0,"Not burning",IF(G20&lt;=0,"n/a",G12/(G20*12))))</f>
        <v/>
      </c>
      <c r="H27" s="14">
        <f>IF(OR(H12="",H20=""),"",IF(H12&lt;=0,"Not burning",IF(H20&lt;=0,"n/a",H12/(H20*12))))</f>
        <v/>
      </c>
      <c r="I27" s="14">
        <f>IF(OR(I12="",I20=""),"",IF(I12&lt;=0,"Not burning",IF(I20&lt;=0,"n/a",I12/(I20*12))))</f>
        <v/>
      </c>
      <c r="J27" s="14">
        <f>IF(OR(J12="",J20=""),"",IF(J12&lt;=0,"Not burning",IF(J20&lt;=0,"n/a",J12/(J20*12))))</f>
        <v/>
      </c>
      <c r="K27" s="14">
        <f>IF(OR(K12="",K20=""),"",IF(K12&lt;=0,"Not burning",IF(K20&lt;=0,"n/a",K12/(K20*12))))</f>
        <v/>
      </c>
      <c r="L27" s="14">
        <f>IF(OR(L12="",L20=""),"",IF(L12&lt;=0,"Not burning",IF(L20&lt;=0,"n/a",L12/(L20*12))))</f>
        <v/>
      </c>
      <c r="M27" s="14">
        <f>IF(OR(M12="",M20=""),"",IF(M12&lt;=0,"Not burning",IF(M20&lt;=0,"n/a",M12/(M20*12))))</f>
        <v/>
      </c>
    </row>
    <row r="28">
      <c r="A28" s="11" t="inlineStr">
        <is>
          <t>3-month burn multiple = 3 months of burn / (MRR gained over 3 months x 12)</t>
        </is>
      </c>
      <c r="B28" s="14">
        <f>""</f>
        <v/>
      </c>
      <c r="C28" s="14">
        <f>""</f>
        <v/>
      </c>
      <c r="D28" s="14">
        <f>IF(OR(B12="",C12="",D12="",D21="",B6=""),"",IF(SUM(B12:D12)&lt;=0,"Not burning",IF((D21-B6)&lt;=0,"n/a",SUM(B12:D12)/((D21-B6)*12))))</f>
        <v/>
      </c>
      <c r="E28" s="14">
        <f>IF(OR(C12="",D12="",E12="",E21="",C6=""),"",IF(SUM(C12:E12)&lt;=0,"Not burning",IF((E21-C6)&lt;=0,"n/a",SUM(C12:E12)/((E21-C6)*12))))</f>
        <v/>
      </c>
      <c r="F28" s="14">
        <f>IF(OR(D12="",E12="",F12="",F21="",D6=""),"",IF(SUM(D12:F12)&lt;=0,"Not burning",IF((F21-D6)&lt;=0,"n/a",SUM(D12:F12)/((F21-D6)*12))))</f>
        <v/>
      </c>
      <c r="G28" s="14">
        <f>IF(OR(E12="",F12="",G12="",G21="",E6=""),"",IF(SUM(E12:G12)&lt;=0,"Not burning",IF((G21-E6)&lt;=0,"n/a",SUM(E12:G12)/((G21-E6)*12))))</f>
        <v/>
      </c>
      <c r="H28" s="14">
        <f>IF(OR(F12="",G12="",H12="",H21="",F6=""),"",IF(SUM(F12:H12)&lt;=0,"Not burning",IF((H21-F6)&lt;=0,"n/a",SUM(F12:H12)/((H21-F6)*12))))</f>
        <v/>
      </c>
      <c r="I28" s="14">
        <f>IF(OR(G12="",H12="",I12="",I21="",G6=""),"",IF(SUM(G12:I12)&lt;=0,"Not burning",IF((I21-G6)&lt;=0,"n/a",SUM(G12:I12)/((I21-G6)*12))))</f>
        <v/>
      </c>
      <c r="J28" s="14">
        <f>IF(OR(H12="",I12="",J12="",J21="",H6=""),"",IF(SUM(H12:J12)&lt;=0,"Not burning",IF((J21-H6)&lt;=0,"n/a",SUM(H12:J12)/((J21-H6)*12))))</f>
        <v/>
      </c>
      <c r="K28" s="14">
        <f>IF(OR(I12="",J12="",K12="",K21="",I6=""),"",IF(SUM(I12:K12)&lt;=0,"Not burning",IF((K21-I6)&lt;=0,"n/a",SUM(I12:K12)/((K21-I6)*12))))</f>
        <v/>
      </c>
      <c r="L28" s="14">
        <f>IF(OR(J12="",K12="",L12="",L21="",J6=""),"",IF(SUM(J12:L12)&lt;=0,"Not burning",IF((L21-J6)&lt;=0,"n/a",SUM(J12:L12)/((L21-J6)*12))))</f>
        <v/>
      </c>
      <c r="M28" s="14">
        <f>IF(OR(K12="",L12="",M12="",M21="",K6=""),"",IF(SUM(K12:M12)&lt;=0,"Not burning",IF((M21-K6)&lt;=0,"n/a",SUM(K12:M12)/((M21-K6)*12))))</f>
        <v/>
      </c>
    </row>
    <row r="29">
      <c r="A29" s="11" t="inlineStr">
        <is>
          <t>Customers, change vs last month</t>
        </is>
      </c>
      <c r="B29" s="15">
        <f>""</f>
        <v/>
      </c>
      <c r="C29" s="15">
        <f>IF(OR(C13="",B13=""),"",C13-B13)</f>
        <v/>
      </c>
      <c r="D29" s="15">
        <f>IF(OR(D13="",C13=""),"",D13-C13)</f>
        <v/>
      </c>
      <c r="E29" s="15">
        <f>IF(OR(E13="",D13=""),"",E13-D13)</f>
        <v/>
      </c>
      <c r="F29" s="15">
        <f>IF(OR(F13="",E13=""),"",F13-E13)</f>
        <v/>
      </c>
      <c r="G29" s="15">
        <f>IF(OR(G13="",F13=""),"",G13-F13)</f>
        <v/>
      </c>
      <c r="H29" s="15">
        <f>IF(OR(H13="",G13=""),"",H13-G13)</f>
        <v/>
      </c>
      <c r="I29" s="15">
        <f>IF(OR(I13="",H13=""),"",I13-H13)</f>
        <v/>
      </c>
      <c r="J29" s="15">
        <f>IF(OR(J13="",I13=""),"",J13-I13)</f>
        <v/>
      </c>
      <c r="K29" s="15">
        <f>IF(OR(K13="",J13=""),"",K13-J13)</f>
        <v/>
      </c>
      <c r="L29" s="15">
        <f>IF(OR(L13="",K13=""),"",L13-K13)</f>
        <v/>
      </c>
      <c r="M29" s="15">
        <f>IF(OR(M13="",L13=""),"",M13-L13)</f>
        <v/>
      </c>
    </row>
    <row r="30">
      <c r="A30" s="11" t="inlineStr">
        <is>
          <t>Ending MRR vs plan</t>
        </is>
      </c>
      <c r="B30" s="9">
        <f>IF(OR(B16="",B21=""),"",B21-B16)</f>
        <v/>
      </c>
      <c r="C30" s="9">
        <f>IF(OR(C16="",C21=""),"",C21-C16)</f>
        <v/>
      </c>
      <c r="D30" s="9">
        <f>IF(OR(D16="",D21=""),"",D21-D16)</f>
        <v/>
      </c>
      <c r="E30" s="9">
        <f>IF(OR(E16="",E21=""),"",E21-E16)</f>
        <v/>
      </c>
      <c r="F30" s="9">
        <f>IF(OR(F16="",F21=""),"",F21-F16)</f>
        <v/>
      </c>
      <c r="G30" s="9">
        <f>IF(OR(G16="",G21=""),"",G21-G16)</f>
        <v/>
      </c>
      <c r="H30" s="9">
        <f>IF(OR(H16="",H21=""),"",H21-H16)</f>
        <v/>
      </c>
      <c r="I30" s="9">
        <f>IF(OR(I16="",I21=""),"",I21-I16)</f>
        <v/>
      </c>
      <c r="J30" s="9">
        <f>IF(OR(J16="",J21=""),"",J21-J16)</f>
        <v/>
      </c>
      <c r="K30" s="9">
        <f>IF(OR(K16="",K21=""),"",K21-K16)</f>
        <v/>
      </c>
      <c r="L30" s="9">
        <f>IF(OR(L16="",L21=""),"",L21-L16)</f>
        <v/>
      </c>
      <c r="M30" s="9">
        <f>IF(OR(M16="",M21=""),"",M21-M16)</f>
        <v/>
      </c>
    </row>
    <row r="31">
      <c r="A31" s="11" t="inlineStr">
        <is>
          <t>Ending MRR vs plan, %</t>
        </is>
      </c>
      <c r="B31" s="12">
        <f>IF(OR(B16="",B21=""),"",IF(B16=0,"",(B21-B16)/ABS(B16)))</f>
        <v/>
      </c>
      <c r="C31" s="12">
        <f>IF(OR(C16="",C21=""),"",IF(C16=0,"",(C21-C16)/ABS(C16)))</f>
        <v/>
      </c>
      <c r="D31" s="12">
        <f>IF(OR(D16="",D21=""),"",IF(D16=0,"",(D21-D16)/ABS(D16)))</f>
        <v/>
      </c>
      <c r="E31" s="12">
        <f>IF(OR(E16="",E21=""),"",IF(E16=0,"",(E21-E16)/ABS(E16)))</f>
        <v/>
      </c>
      <c r="F31" s="12">
        <f>IF(OR(F16="",F21=""),"",IF(F16=0,"",(F21-F16)/ABS(F16)))</f>
        <v/>
      </c>
      <c r="G31" s="12">
        <f>IF(OR(G16="",G21=""),"",IF(G16=0,"",(G21-G16)/ABS(G16)))</f>
        <v/>
      </c>
      <c r="H31" s="12">
        <f>IF(OR(H16="",H21=""),"",IF(H16=0,"",(H21-H16)/ABS(H16)))</f>
        <v/>
      </c>
      <c r="I31" s="12">
        <f>IF(OR(I16="",I21=""),"",IF(I16=0,"",(I21-I16)/ABS(I16)))</f>
        <v/>
      </c>
      <c r="J31" s="12">
        <f>IF(OR(J16="",J21=""),"",IF(J16=0,"",(J21-J16)/ABS(J16)))</f>
        <v/>
      </c>
      <c r="K31" s="12">
        <f>IF(OR(K16="",K21=""),"",IF(K16=0,"",(K21-K16)/ABS(K16)))</f>
        <v/>
      </c>
      <c r="L31" s="12">
        <f>IF(OR(L16="",L21=""),"",IF(L16=0,"",(L21-L16)/ABS(L16)))</f>
        <v/>
      </c>
      <c r="M31" s="12">
        <f>IF(OR(M16="",M21=""),"",IF(M16=0,"",(M21-M16)/ABS(M16)))</f>
        <v/>
      </c>
    </row>
    <row r="32">
      <c r="A32" s="11" t="inlineStr">
        <is>
          <t>Billing ending MRR minus calculated (should be 0)</t>
        </is>
      </c>
      <c r="B32" s="9">
        <f>IF(OR(B17="",B21=""),"",B17-B21)</f>
        <v/>
      </c>
      <c r="C32" s="9">
        <f>IF(OR(C17="",C21=""),"",C17-C21)</f>
        <v/>
      </c>
      <c r="D32" s="9">
        <f>IF(OR(D17="",D21=""),"",D17-D21)</f>
        <v/>
      </c>
      <c r="E32" s="9">
        <f>IF(OR(E17="",E21=""),"",E17-E21)</f>
        <v/>
      </c>
      <c r="F32" s="9">
        <f>IF(OR(F17="",F21=""),"",F17-F21)</f>
        <v/>
      </c>
      <c r="G32" s="9">
        <f>IF(OR(G17="",G21=""),"",G17-G21)</f>
        <v/>
      </c>
      <c r="H32" s="9">
        <f>IF(OR(H17="",H21=""),"",H17-H21)</f>
        <v/>
      </c>
      <c r="I32" s="9">
        <f>IF(OR(I17="",I21=""),"",I17-I21)</f>
        <v/>
      </c>
      <c r="J32" s="9">
        <f>IF(OR(J17="",J21=""),"",J17-J21)</f>
        <v/>
      </c>
      <c r="K32" s="9">
        <f>IF(OR(K17="",K21=""),"",K17-K21)</f>
        <v/>
      </c>
      <c r="L32" s="9">
        <f>IF(OR(L17="",L21=""),"",L17-L21)</f>
        <v/>
      </c>
      <c r="M32" s="9">
        <f>IF(OR(M17="",M21=""),"",M17-M21)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100" customWidth="1" min="1" max="1"/>
    <col width="70" customWidth="1" min="2" max="2"/>
    <col width="26" customWidth="1" min="4" max="4"/>
    <col width="16" customWidth="1" min="5" max="5"/>
    <col width="16" customWidth="1" min="6" max="6"/>
  </cols>
  <sheetData>
    <row r="1">
      <c r="A1" s="1" t="inlineStr">
        <is>
          <t>Investor update email: pick the month, fill the notes, then copy column A from row 20 down into your email</t>
        </is>
      </c>
    </row>
    <row r="2">
      <c r="A2" s="2" t="inlineStr">
        <is>
          <t>Nothing is sent anywhere: this sheet only builds the text. Blank note lines are skipped as empty lines.</t>
        </is>
      </c>
      <c r="D2" t="inlineStr">
        <is>
          <t>Helper: month has data</t>
        </is>
      </c>
      <c r="E2">
        <f>IF(ISNUMBER($E$18),1,0)</f>
        <v/>
      </c>
    </row>
    <row r="3">
      <c r="D3" t="inlineStr">
        <is>
          <t>Helper: column number</t>
        </is>
      </c>
      <c r="E3">
        <f>MATCH($B$5,KPIs!$B$4:$M$4,0)</f>
        <v/>
      </c>
    </row>
    <row r="4">
      <c r="A4" t="inlineStr">
        <is>
          <t>Company name</t>
        </is>
      </c>
      <c r="B4" s="16" t="inlineStr">
        <is>
          <t>Example Co</t>
        </is>
      </c>
      <c r="D4" s="3" t="inlineStr">
        <is>
          <t>Metric</t>
        </is>
      </c>
      <c r="E4" s="3" t="inlineStr">
        <is>
          <t>This month</t>
        </is>
      </c>
      <c r="F4" s="3" t="inlineStr">
        <is>
          <t>Last month</t>
        </is>
      </c>
    </row>
    <row r="5">
      <c r="A5" t="inlineStr">
        <is>
          <t>Month to report (a month from the KPIs sheet)</t>
        </is>
      </c>
      <c r="B5" s="4" t="n">
        <v>46266</v>
      </c>
      <c r="D5" t="inlineStr">
        <is>
          <t>start</t>
        </is>
      </c>
      <c r="E5">
        <f>INDEX(KPIs!$B$6:$M$6,$E$3)</f>
        <v/>
      </c>
      <c r="F5">
        <f>IF($E$3&gt;1,INDEX(KPIs!$B$6:$M$6,$E$3-1),"")</f>
        <v/>
      </c>
    </row>
    <row r="6">
      <c r="A6" t="inlineStr">
        <is>
          <t>TL;DR, your own line (added after the numbers)</t>
        </is>
      </c>
      <c r="B6" s="16" t="inlineStr">
        <is>
          <t>Best month for new MRR this year; one enterprise deal slipped to October.</t>
        </is>
      </c>
      <c r="D6" t="inlineStr">
        <is>
          <t>new</t>
        </is>
      </c>
      <c r="E6">
        <f>INDEX(KPIs!$B$7:$M$7,$E$3)</f>
        <v/>
      </c>
      <c r="F6">
        <f>IF($E$3&gt;1,INDEX(KPIs!$B$7:$M$7,$E$3-1),"")</f>
        <v/>
      </c>
    </row>
    <row r="7">
      <c r="D7" t="inlineStr">
        <is>
          <t>exp</t>
        </is>
      </c>
      <c r="E7">
        <f>INDEX(KPIs!$B$8:$M$8,$E$3)</f>
        <v/>
      </c>
      <c r="F7">
        <f>IF($E$3&gt;1,INDEX(KPIs!$B$8:$M$8,$E$3-1),"")</f>
        <v/>
      </c>
    </row>
    <row r="8">
      <c r="A8" t="inlineStr">
        <is>
          <t>Highlights 1</t>
        </is>
      </c>
      <c r="B8" s="16" t="inlineStr">
        <is>
          <t>Shipped the reporting module; 4 customers upgraded to the Pro plan</t>
        </is>
      </c>
      <c r="D8" t="inlineStr">
        <is>
          <t>con</t>
        </is>
      </c>
      <c r="E8">
        <f>INDEX(KPIs!$B$9:$M$9,$E$3)</f>
        <v/>
      </c>
      <c r="F8">
        <f>IF($E$3&gt;1,INDEX(KPIs!$B$9:$M$9,$E$3-1),"")</f>
        <v/>
      </c>
    </row>
    <row r="9">
      <c r="A9" t="inlineStr">
        <is>
          <t>Highlights 2</t>
        </is>
      </c>
      <c r="B9" s="16" t="inlineStr">
        <is>
          <t>Signed 2 annual contracts paid upfront</t>
        </is>
      </c>
      <c r="D9" t="inlineStr">
        <is>
          <t>churn</t>
        </is>
      </c>
      <c r="E9">
        <f>INDEX(KPIs!$B$10:$M$10,$E$3)</f>
        <v/>
      </c>
      <c r="F9">
        <f>IF($E$3&gt;1,INDEX(KPIs!$B$10:$M$10,$E$3-1),"")</f>
        <v/>
      </c>
    </row>
    <row r="10">
      <c r="A10" t="inlineStr">
        <is>
          <t>Highlights 3</t>
        </is>
      </c>
      <c r="B10" s="16" t="n"/>
      <c r="D10" t="inlineStr">
        <is>
          <t>cash</t>
        </is>
      </c>
      <c r="E10">
        <f>INDEX(KPIs!$B$11:$M$11,$E$3)</f>
        <v/>
      </c>
      <c r="F10">
        <f>IF($E$3&gt;1,INDEX(KPIs!$B$11:$M$11,$E$3-1),"")</f>
        <v/>
      </c>
    </row>
    <row r="11">
      <c r="A11" t="inlineStr">
        <is>
          <t>Lowlights 1</t>
        </is>
      </c>
      <c r="B11" s="16" t="inlineStr">
        <is>
          <t>Lost 3 small customers after the September price change</t>
        </is>
      </c>
      <c r="D11" t="inlineStr">
        <is>
          <t>burn</t>
        </is>
      </c>
      <c r="E11">
        <f>INDEX(KPIs!$B$12:$M$12,$E$3)</f>
        <v/>
      </c>
      <c r="F11">
        <f>IF($E$3&gt;1,INDEX(KPIs!$B$12:$M$12,$E$3-1),"")</f>
        <v/>
      </c>
    </row>
    <row r="12">
      <c r="A12" t="inlineStr">
        <is>
          <t>Lowlights 2</t>
        </is>
      </c>
      <c r="B12" s="16" t="inlineStr">
        <is>
          <t>The largest deal in the pipeline slipped to October</t>
        </is>
      </c>
      <c r="D12" t="inlineStr">
        <is>
          <t>cust</t>
        </is>
      </c>
      <c r="E12">
        <f>INDEX(KPIs!$B$13:$M$13,$E$3)</f>
        <v/>
      </c>
      <c r="F12">
        <f>IF($E$3&gt;1,INDEX(KPIs!$B$13:$M$13,$E$3-1),"")</f>
        <v/>
      </c>
    </row>
    <row r="13">
      <c r="A13" t="inlineStr">
        <is>
          <t>Lowlights 3</t>
        </is>
      </c>
      <c r="B13" s="16" t="n"/>
      <c r="D13" t="inlineStr">
        <is>
          <t>hc</t>
        </is>
      </c>
      <c r="E13">
        <f>INDEX(KPIs!$B$14:$M$14,$E$3)</f>
        <v/>
      </c>
      <c r="F13">
        <f>IF($E$3&gt;1,INDEX(KPIs!$B$14:$M$14,$E$3-1),"")</f>
        <v/>
      </c>
    </row>
    <row r="14">
      <c r="A14" t="inlineStr">
        <is>
          <t>Asks 1</t>
        </is>
      </c>
      <c r="B14" s="16" t="inlineStr">
        <is>
          <t>Intros to finance leads at 50-200 person SaaS companies</t>
        </is>
      </c>
      <c r="D14" t="inlineStr">
        <is>
          <t>pipe</t>
        </is>
      </c>
      <c r="E14">
        <f>INDEX(KPIs!$B$15:$M$15,$E$3)</f>
        <v/>
      </c>
      <c r="F14">
        <f>IF($E$3&gt;1,INDEX(KPIs!$B$15:$M$15,$E$3-1),"")</f>
        <v/>
      </c>
    </row>
    <row r="15">
      <c r="A15" t="inlineStr">
        <is>
          <t>Asks 2</t>
        </is>
      </c>
      <c r="B15" s="16" t="inlineStr">
        <is>
          <t>A recommendation for a fractional controller</t>
        </is>
      </c>
      <c r="D15" t="inlineStr">
        <is>
          <t>plan</t>
        </is>
      </c>
      <c r="E15">
        <f>INDEX(KPIs!$B$16:$M$16,$E$3)</f>
        <v/>
      </c>
      <c r="F15">
        <f>IF($E$3&gt;1,INDEX(KPIs!$B$16:$M$16,$E$3-1),"")</f>
        <v/>
      </c>
    </row>
    <row r="16">
      <c r="A16" t="inlineStr">
        <is>
          <t>Asks 3</t>
        </is>
      </c>
      <c r="B16" s="16" t="n"/>
      <c r="D16" t="inlineStr">
        <is>
          <t>billing</t>
        </is>
      </c>
      <c r="E16">
        <f>INDEX(KPIs!$B$17:$M$17,$E$3)</f>
        <v/>
      </c>
      <c r="F16">
        <f>IF($E$3&gt;1,INDEX(KPIs!$B$17:$M$17,$E$3-1),"")</f>
        <v/>
      </c>
    </row>
    <row r="17">
      <c r="A17" t="inlineStr">
        <is>
          <t>Hiring 1</t>
        </is>
      </c>
      <c r="B17" s="16" t="inlineStr">
        <is>
          <t>Senior backend engineer: offer accepted, starts October 14</t>
        </is>
      </c>
      <c r="D17" t="inlineStr">
        <is>
          <t>netnew</t>
        </is>
      </c>
      <c r="E17">
        <f>INDEX(KPIs!$B$20:$M$20,$E$3)</f>
        <v/>
      </c>
      <c r="F17">
        <f>IF($E$3&gt;1,INDEX(KPIs!$B$20:$M$20,$E$3-1),"")</f>
        <v/>
      </c>
    </row>
    <row r="18">
      <c r="A18" t="inlineStr">
        <is>
          <t>Hiring 2</t>
        </is>
      </c>
      <c r="B18" s="16" t="inlineStr">
        <is>
          <t>Account executive: final round with 3 candidates</t>
        </is>
      </c>
      <c r="D18" t="inlineStr">
        <is>
          <t>end</t>
        </is>
      </c>
      <c r="E18">
        <f>INDEX(KPIs!$B$21:$M$21,$E$3)</f>
        <v/>
      </c>
      <c r="F18">
        <f>IF($E$3&gt;1,INDEX(KPIs!$B$21:$M$21,$E$3-1),"")</f>
        <v/>
      </c>
    </row>
    <row r="19">
      <c r="A19" s="3" t="inlineStr">
        <is>
          <t>Email text (copy from here down)</t>
        </is>
      </c>
      <c r="B19" s="16" t="n"/>
      <c r="D19" t="inlineStr">
        <is>
          <t>growth</t>
        </is>
      </c>
      <c r="E19">
        <f>INDEX(KPIs!$B$22:$M$22,$E$3)</f>
        <v/>
      </c>
      <c r="F19">
        <f>IF($E$3&gt;1,INDEX(KPIs!$B$22:$M$22,$E$3-1),"")</f>
        <v/>
      </c>
    </row>
    <row r="20">
      <c r="A20">
        <f>IF($E$2=0,"No MRR movements entered for this month on the KPIs sheet yet.","Subject: "&amp;IF($B$4="","Our company",$B$4)&amp;" investor update, "&amp;TEXT($E$30,"mmmm yyyy"))</f>
        <v/>
      </c>
      <c r="D20" t="inlineStr">
        <is>
          <t>arr</t>
        </is>
      </c>
      <c r="E20">
        <f>INDEX(KPIs!$B$23:$M$23,$E$3)</f>
        <v/>
      </c>
      <c r="F20">
        <f>IF($E$3&gt;1,INDEX(KPIs!$B$23:$M$23,$E$3-1),"")</f>
        <v/>
      </c>
    </row>
    <row r="21">
      <c r="A21">
        <f>IF($E$2=0,"","")</f>
        <v/>
      </c>
      <c r="D21" t="inlineStr">
        <is>
          <t>nrr</t>
        </is>
      </c>
      <c r="E21">
        <f>INDEX(KPIs!$B$24:$M$24,$E$3)</f>
        <v/>
      </c>
      <c r="F21">
        <f>IF($E$3&gt;1,INDEX(KPIs!$B$24:$M$24,$E$3-1),"")</f>
        <v/>
      </c>
    </row>
    <row r="22">
      <c r="A22">
        <f>IF($E$2=0,"","Hi all,")</f>
        <v/>
      </c>
      <c r="D22" t="inlineStr">
        <is>
          <t>grr</t>
        </is>
      </c>
      <c r="E22">
        <f>INDEX(KPIs!$B$25:$M$25,$E$3)</f>
        <v/>
      </c>
      <c r="F22">
        <f>IF($E$3&gt;1,INDEX(KPIs!$B$25:$M$25,$E$3-1),"")</f>
        <v/>
      </c>
    </row>
    <row r="23">
      <c r="A23">
        <f>IF($E$2=0,"","")</f>
        <v/>
      </c>
      <c r="D23" t="inlineStr">
        <is>
          <t>runway</t>
        </is>
      </c>
      <c r="E23">
        <f>INDEX(KPIs!$B$26:$M$26,$E$3)</f>
        <v/>
      </c>
      <c r="F23">
        <f>IF($E$3&gt;1,INDEX(KPIs!$B$26:$M$26,$E$3-1),"")</f>
        <v/>
      </c>
    </row>
    <row r="24">
      <c r="A24">
        <f>IF($E$2=0,"","Here is our update for "&amp;TEXT($E$30,"mmmm yyyy")&amp;".")</f>
        <v/>
      </c>
      <c r="D24" t="inlineStr">
        <is>
          <t>bm</t>
        </is>
      </c>
      <c r="E24">
        <f>INDEX(KPIs!$B$27:$M$27,$E$3)</f>
        <v/>
      </c>
      <c r="F24">
        <f>IF($E$3&gt;1,INDEX(KPIs!$B$27:$M$27,$E$3-1),"")</f>
        <v/>
      </c>
    </row>
    <row r="25">
      <c r="A25">
        <f>IF($E$2=0,"","")</f>
        <v/>
      </c>
      <c r="D25" t="inlineStr">
        <is>
          <t>bm3</t>
        </is>
      </c>
      <c r="E25">
        <f>INDEX(KPIs!$B$28:$M$28,$E$3)</f>
        <v/>
      </c>
      <c r="F25">
        <f>IF($E$3&gt;1,INDEX(KPIs!$B$28:$M$28,$E$3-1),"")</f>
        <v/>
      </c>
    </row>
    <row r="26">
      <c r="A26">
        <f>IF($E$2=0,"","TL;DR")</f>
        <v/>
      </c>
      <c r="D26" t="inlineStr">
        <is>
          <t>cust_ch</t>
        </is>
      </c>
      <c r="E26">
        <f>INDEX(KPIs!$B$29:$M$29,$E$3)</f>
        <v/>
      </c>
      <c r="F26">
        <f>IF($E$3&gt;1,INDEX(KPIs!$B$29:$M$29,$E$3-1),"")</f>
        <v/>
      </c>
    </row>
    <row r="27">
      <c r="A27">
        <f>IF($E$2=0,"","MRR "&amp;TEXT($E$18,"$#,##0;-$#,##0")&amp;" ("&amp;IF($E$19&gt;0,"+","")&amp;TEXT($E$19*100,"0.0")&amp;"%"&amp;" vs "&amp;IF($E$3&gt;1,TEXT($F$30,"mmmm"),"last month")&amp;"), ARR "&amp;TEXT($E$20,"$#,##0;-$#,##0")&amp;"."&amp;IF(ISNUMBER($E$23)," Net burn "&amp;TEXT($E$11,"$#,##0;-$#,##0")&amp;", "&amp;IF(ISNUMBER($E$23),TEXT($E$23,"0.0")&amp;" months","not burning cash")&amp;" of runway on "&amp;TEXT($E$10,"$#,##0;-$#,##0")&amp;" cash."," Cash "&amp;TEXT($E$10,"$#,##0;-$#,##0")&amp;", not burning cash this month.")&amp;IF($B$6="",""," "&amp;$B$6))</f>
        <v/>
      </c>
      <c r="D27" t="inlineStr">
        <is>
          <t>plan_diff</t>
        </is>
      </c>
      <c r="E27">
        <f>INDEX(KPIs!$B$30:$M$30,$E$3)</f>
        <v/>
      </c>
      <c r="F27">
        <f>IF($E$3&gt;1,INDEX(KPIs!$B$30:$M$30,$E$3-1),"")</f>
        <v/>
      </c>
    </row>
    <row r="28">
      <c r="A28">
        <f>IF($E$2=0,"","")</f>
        <v/>
      </c>
      <c r="D28" t="inlineStr">
        <is>
          <t>plan_pct</t>
        </is>
      </c>
      <c r="E28">
        <f>INDEX(KPIs!$B$31:$M$31,$E$3)</f>
        <v/>
      </c>
      <c r="F28">
        <f>IF($E$3&gt;1,INDEX(KPIs!$B$31:$M$31,$E$3-1),"")</f>
        <v/>
      </c>
    </row>
    <row r="29">
      <c r="A29">
        <f>IF($E$2=0,"","KEY METRICS, "&amp;UPPER(TEXT($E$30,"mmmm yyyy")))</f>
        <v/>
      </c>
      <c r="D29" t="inlineStr">
        <is>
          <t>recon</t>
        </is>
      </c>
      <c r="E29">
        <f>INDEX(KPIs!$B$32:$M$32,$E$3)</f>
        <v/>
      </c>
      <c r="F29">
        <f>IF($E$3&gt;1,INDEX(KPIs!$B$32:$M$32,$E$3-1),"")</f>
        <v/>
      </c>
    </row>
    <row r="30">
      <c r="A30">
        <f>IF($E$2=0,"","- MRR: "&amp;TEXT($E$18,"$#,##0;-$#,##0")&amp;" ("&amp;IF($E$3&gt;1,TEXT($F$30,"mmm"),"Last month")&amp;": "&amp;TEXT($E$5,"$#,##0;-$#,##0")&amp;", "&amp;IF($E$19&gt;0,"+","")&amp;TEXT($E$19*100,"0.0")&amp;"%"&amp;")")</f>
        <v/>
      </c>
      <c r="D30" t="inlineStr">
        <is>
          <t>month</t>
        </is>
      </c>
      <c r="E30">
        <f>INDEX(KPIs!$B$4:$M$4,$E$3)</f>
        <v/>
      </c>
      <c r="F30">
        <f>IF($E$3&gt;1,INDEX(KPIs!$B$4:$M$4,$E$3-1),"")</f>
        <v/>
      </c>
    </row>
    <row r="31">
      <c r="A31">
        <f>IF($E$2=0,"","- ARR (MRR x 12): "&amp;TEXT($E$20,"$#,##0;-$#,##0")&amp;" ("&amp;IF($E$3&gt;1,TEXT($F$30,"mmm"),"Last month")&amp;": "&amp;TEXT($E$5*12,"$#,##0;-$#,##0")&amp;", "&amp;IF(ROUND($E$17*12,0)&gt;0,"+","")&amp;TEXT($E$17*12,"$#,##0;-$#,##0")&amp;")")</f>
        <v/>
      </c>
    </row>
    <row r="32">
      <c r="A32">
        <f>IF($E$2=0,"","- Net new MRR: "&amp;TEXT($E$17,"$#,##0;-$#,##0")&amp;" (new "&amp;TEXT(N($E$6),"$#,##0;-$#,##0")&amp;", expansion "&amp;TEXT(N($E$7),"$#,##0;-$#,##0")&amp;", contraction -"&amp;TEXT(N($E$8),"$#,##0;-$#,##0")&amp;", churn -"&amp;TEXT(N($E$9),"$#,##0;-$#,##0")&amp;")")</f>
        <v/>
      </c>
    </row>
    <row r="33">
      <c r="A33">
        <f>IF($E$2=0,"","- NRR (this month): "&amp;TEXT($E$21*100,"0.0")&amp;"%")</f>
        <v/>
      </c>
    </row>
    <row r="34">
      <c r="A34">
        <f>IF($E$2=0,"","- GRR (this month): "&amp;TEXT($E$22*100,"0.0")&amp;"%")</f>
        <v/>
      </c>
    </row>
    <row r="35">
      <c r="A35">
        <f>IF($E$2=0,"",IF($E$12="","","- Customers: "&amp;TEXT($E$12,"#,##0")&amp;IF(AND($E$3&gt;1,$F$12&lt;&gt;"")," ("&amp;TEXT($F$30,"mmm")&amp;": "&amp;TEXT($F$12,"#,##0")&amp;", "&amp;IF(ROUND($E$12-$F$12,0)&gt;0,"+","")&amp;TEXT($E$12-$F$12,"#,##0;-#,##0")&amp;")","")))</f>
        <v/>
      </c>
    </row>
    <row r="36">
      <c r="A36">
        <f>IF($E$2=0,"","- Cash: "&amp;TEXT($E$10,"$#,##0;-$#,##0")&amp;IF(AND($E$3&gt;1,$F$10&lt;&gt;"")," ("&amp;TEXT($F$30,"mmm")&amp;": "&amp;TEXT($F$10,"$#,##0;-$#,##0")&amp;", "&amp;IF(ROUND($E$10-$F$10,0)&gt;0,"+","")&amp;TEXT($E$10-$F$10,"$#,##0;-$#,##0")&amp;")",""))</f>
        <v/>
      </c>
    </row>
    <row r="37">
      <c r="A37">
        <f>IF($E$2=0,"","- Net burn: "&amp;TEXT($E$11,"$#,##0;-$#,##0")&amp;IF(AND($E$3&gt;1,$F$11&lt;&gt;"")," ("&amp;TEXT($F$30,"mmm")&amp;": "&amp;TEXT($F$11,"$#,##0;-$#,##0")&amp;", "&amp;IF(ROUND($E$11-$F$11,0)&gt;0,"+","")&amp;TEXT($E$11-$F$11,"$#,##0;-$#,##0")&amp;")",""))</f>
        <v/>
      </c>
    </row>
    <row r="38">
      <c r="A38">
        <f>IF($E$2=0,"","- Runway: "&amp;IF(ISNUMBER($E$23),TEXT($E$23,"0.0")&amp;" months","not burning cash"))</f>
        <v/>
      </c>
    </row>
    <row r="39">
      <c r="A39">
        <f>IF($E$2=0,"","- Burn multiple: "&amp;IF(ISNUMBER($E$24),TEXT($E$24,"0.00")&amp;"x",IF($E$24="Not burning","n/a (not burning cash)",IF($E$24="n/a","n/a (ARR did not grow)","-")))&amp;IF(ISNUMBER($E$25)," (3-month: "&amp;TEXT($E$25,"0.00")&amp;"x)",""))</f>
        <v/>
      </c>
    </row>
    <row r="40">
      <c r="A40">
        <f>IF($E$2=0,"",IF($E$13="","","- Headcount: "&amp;TEXT($E$13,"#,##0")&amp;IF(AND($E$3&gt;1,$F$13&lt;&gt;"")," ("&amp;TEXT($F$30,"mmm")&amp;": "&amp;TEXT($F$13,"#,##0")&amp;", "&amp;IF(ROUND($E$13-$F$13,0)&gt;0,"+","")&amp;TEXT($E$13-$F$13,"#,##0;-#,##0")&amp;")","")))</f>
        <v/>
      </c>
    </row>
    <row r="41">
      <c r="A41">
        <f>IF($E$2=0,"",IF($E$14="","","- Qualified pipeline: "&amp;TEXT($E$14,"$#,##0;-$#,##0")))</f>
        <v/>
      </c>
    </row>
    <row r="42">
      <c r="A42">
        <f>IF($E$2=0,"",IF($E$15="","","- MRR vs plan: "&amp;IF(ROUND($E$27,0)&gt;0,"+","")&amp;TEXT($E$27,"$#,##0;-$#,##0")&amp;" (plan "&amp;TEXT($E$15,"$#,##0;-$#,##0")&amp;", "&amp;IF($E$28&gt;0,"+","")&amp;TEXT($E$28*100,"0.0")&amp;"%"&amp;")"))</f>
        <v/>
      </c>
    </row>
    <row r="43">
      <c r="A43">
        <f>IF($E$2=0,"","")</f>
        <v/>
      </c>
    </row>
    <row r="44">
      <c r="A44">
        <f>IF($E$2=0,"","HIGHLIGHTS")</f>
        <v/>
      </c>
    </row>
    <row r="45">
      <c r="A45">
        <f>IF($E$2=0,"",IF(COUNTA($B$8:$B$10)=0,"- None this month.",IF($B$8="","","- "&amp;$B$8)))</f>
        <v/>
      </c>
    </row>
    <row r="46">
      <c r="A46">
        <f>IF($E$2=0,"",IF($B$9="","","- "&amp;$B$9))</f>
        <v/>
      </c>
    </row>
    <row r="47">
      <c r="A47">
        <f>IF($E$2=0,"",IF($B$10="","","- "&amp;$B$10))</f>
        <v/>
      </c>
    </row>
    <row r="48">
      <c r="A48">
        <f>IF($E$2=0,"","")</f>
        <v/>
      </c>
    </row>
    <row r="49">
      <c r="A49">
        <f>IF($E$2=0,"","LOWLIGHTS")</f>
        <v/>
      </c>
    </row>
    <row r="50">
      <c r="A50">
        <f>IF($E$2=0,"",IF(COUNTA($B$11:$B$13)=0,"- None this month.",IF($B$11="","","- "&amp;$B$11)))</f>
        <v/>
      </c>
    </row>
    <row r="51">
      <c r="A51">
        <f>IF($E$2=0,"",IF($B$12="","","- "&amp;$B$12))</f>
        <v/>
      </c>
    </row>
    <row r="52">
      <c r="A52">
        <f>IF($E$2=0,"",IF($B$13="","","- "&amp;$B$13))</f>
        <v/>
      </c>
    </row>
    <row r="53">
      <c r="A53">
        <f>IF($E$2=0,"","")</f>
        <v/>
      </c>
    </row>
    <row r="54">
      <c r="A54">
        <f>IF($E$2=0,"","ASKS")</f>
        <v/>
      </c>
    </row>
    <row r="55">
      <c r="A55">
        <f>IF($E$2=0,"",IF(COUNTA($B$14:$B$16)=0,"- No asks this month.",IF($B$14="","","- "&amp;$B$14)))</f>
        <v/>
      </c>
    </row>
    <row r="56">
      <c r="A56">
        <f>IF($E$2=0,"",IF($B$15="","","- "&amp;$B$15))</f>
        <v/>
      </c>
    </row>
    <row r="57">
      <c r="A57">
        <f>IF($E$2=0,"",IF($B$16="","","- "&amp;$B$16))</f>
        <v/>
      </c>
    </row>
    <row r="58">
      <c r="A58">
        <f>IF($E$2=0,"","")</f>
        <v/>
      </c>
    </row>
    <row r="59">
      <c r="A59">
        <f>IF($E$2=0,"","HIRING")</f>
        <v/>
      </c>
    </row>
    <row r="60">
      <c r="A60">
        <f>IF($E$2=0,"",IF($E$13="","","Headcount: "&amp;TEXT($E$13,"#,##0")&amp;IF(AND($E$3&gt;1,$F$13&lt;&gt;"")," ("&amp;IF(ROUND($E$13-$F$13,0)&gt;0,"+","")&amp;TEXT($E$13-$F$13,"#,##0;-#,##0")&amp;" vs "&amp;TEXT($F$30,"mmmm")&amp;")","")&amp;"."))</f>
        <v/>
      </c>
    </row>
    <row r="61">
      <c r="A61">
        <f>IF($E$2=0,"",IF($B$17="","","- "&amp;$B$17))</f>
        <v/>
      </c>
    </row>
    <row r="62">
      <c r="A62">
        <f>IF($E$2=0,"",IF($B$18="","","- "&amp;$B$18))</f>
        <v/>
      </c>
    </row>
    <row r="63">
      <c r="A63">
        <f>IF($E$2=0,"",IF($B$19="","","- "&amp;$B$19))</f>
        <v/>
      </c>
    </row>
    <row r="64">
      <c r="A64">
        <f>IF($E$2=0,"","")</f>
        <v/>
      </c>
    </row>
    <row r="65">
      <c r="A65">
        <f>IF($E$2=0,"","Thanks,")</f>
        <v/>
      </c>
    </row>
    <row r="66">
      <c r="A66">
        <f>IF($E$2=0,"","[Your name]")</f>
        <v/>
      </c>
    </row>
  </sheetData>
  <dataValidations count="1">
    <dataValidation sqref="B5" showDropDown="0" showInputMessage="0" showErrorMessage="0" allowBlank="0" type="list">
      <formula1>KPIs!$B$4:$M$4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Free template by Adlega</t>
        </is>
      </c>
    </row>
    <row r="2">
      <c r="A2" s="18" t="inlineStr">
        <is>
          <t>Live investor update and board KPI pack: https://adlega.com/blog/tools/investor-update/</t>
        </is>
      </c>
    </row>
    <row r="3">
      <c r="A3" s="18" t="inlineStr">
        <is>
          <t>Version: October 2026</t>
        </is>
      </c>
    </row>
    <row r="4">
      <c r="A4" s="18" t="inlineStr"/>
    </row>
    <row r="5">
      <c r="A5" s="18" t="inlineStr">
        <is>
          <t>This template is a reporting aid, not advice. It is not tax, legal, accounting or investment advice. The example numbers are illustrative.</t>
        </is>
      </c>
    </row>
    <row r="6">
      <c r="A6" s="18" t="inlineStr">
        <is>
          <t>KPIs sheet: one column per month. Type the MRR movements, cash, net burn, customers and headcount; the calculated block below fills in.</t>
        </is>
      </c>
    </row>
    <row r="7">
      <c r="A7" s="18" t="inlineStr">
        <is>
          <t>Email sheet: pick a month from the KPIs sheet, add your notes, and copy column A from row 20. Nothing is sent anywhere.</t>
        </is>
      </c>
    </row>
    <row r="8">
      <c r="A8" s="18" t="inlineStr"/>
    </row>
    <row r="9">
      <c r="A9" s="18" t="inlineStr">
        <is>
          <t>Definitions (one calendar month): net new MRR = new + expansion - contraction - churn; ending MRR = starting MRR + net new MRR; ARR = ending MRR x 12.</t>
        </is>
      </c>
    </row>
    <row r="10">
      <c r="A10" s="18" t="inlineStr">
        <is>
          <t>NRR this month = (starting MRR + expansion - contraction - churn) / starting MRR. GRR this month = (starting MRR - contraction - churn) / starting MRR, capped at 100%. New customers are excluded from both. These are monthly, not annual, figures.</t>
        </is>
      </c>
    </row>
    <row r="11">
      <c r="A11" s="18" t="inlineStr">
        <is>
          <t>Runway = cash at month end / net burn. Burn multiple = net burn / net new ARR for the same period = monthly net burn / (net new MRR x 12). The 3-month version = 3 months of net burn / (ending MRR now - ending MRR 3 months ago) x 12.</t>
        </is>
      </c>
    </row>
    <row r="12">
      <c r="A12" s="18" t="inlineStr"/>
    </row>
    <row r="13">
      <c r="A13" s="18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Investor Update and Board KPI Pack Template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2026-10-22T20:54:57Z</dcterms:modified>
  <cp:lastModifiedBy>Adlega</cp:lastModifiedBy>
</cp:coreProperties>
</file>