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ference data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"/>
    <numFmt numFmtId="165" formatCode="0.000000"/>
    <numFmt numFmtId="166" formatCode="0.0%"/>
    <numFmt numFmtId="167" formatCode="0.00&quot;x&quot;"/>
    <numFmt numFmtId="168" formatCode="0.0&quot; mo&quot;"/>
    <numFmt numFmtId="169" formatCode="0&quot; days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7E9F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3" fontId="4" fillId="4" borderId="0" pivotButton="0" quotePrefix="0" xfId="0"/>
    <xf numFmtId="0" fontId="4" fillId="4" borderId="0" pivotButton="0" quotePrefix="0" xfId="0"/>
    <xf numFmtId="10" fontId="4" fillId="4" borderId="0" pivotButton="0" quotePrefix="0" xfId="0"/>
    <xf numFmtId="164" fontId="4" fillId="4" borderId="0" pivotButton="0" quotePrefix="0" xfId="0"/>
    <xf numFmtId="166" fontId="4" fillId="4" borderId="0" pivotButton="0" quotePrefix="0" xfId="0"/>
    <xf numFmtId="0" fontId="3" fillId="2" borderId="0" applyAlignment="1" pivotButton="0" quotePrefix="0" xfId="0">
      <alignment vertical="bottom" wrapText="1"/>
    </xf>
    <xf numFmtId="3" fontId="0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164" fontId="0" fillId="0" borderId="0" applyAlignment="1" pivotButton="0" quotePrefix="0" xfId="0">
      <alignment horizontal="right"/>
    </xf>
    <xf numFmtId="3" fontId="0" fillId="0" borderId="0" applyAlignment="1" pivotButton="0" quotePrefix="0" xfId="0">
      <alignment horizontal="right"/>
    </xf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8" fontId="0" fillId="0" borderId="0" applyAlignment="1" pivotButton="0" quotePrefix="0" xfId="0">
      <alignment horizontal="right"/>
    </xf>
    <xf numFmtId="169" fontId="0" fillId="0" borderId="0" applyAlignment="1" pivotButton="0" quotePrefix="0" xfId="0">
      <alignment horizontal="right"/>
    </xf>
    <xf numFmtId="1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Payroll and Employer Cost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US team</t>
        </is>
      </c>
      <c r="B4" s="4" t="n"/>
      <c r="C4" s="4" t="n"/>
    </row>
    <row r="5">
      <c r="A5" t="inlineStr">
        <is>
          <t>US employees, group 1</t>
        </is>
      </c>
      <c r="B5" s="5" t="n">
        <v>10</v>
      </c>
    </row>
    <row r="6">
      <c r="A6" t="inlineStr">
        <is>
          <t>Group 1 state (code)</t>
        </is>
      </c>
      <c r="B6" s="6" t="inlineStr">
        <is>
          <t>CA</t>
        </is>
      </c>
      <c r="C6" s="2" t="inlineStr">
        <is>
          <t>Codes on the Reference data sheet; XX = other state.</t>
        </is>
      </c>
    </row>
    <row r="7">
      <c r="A7" t="inlineStr">
        <is>
          <t>Group 1 state unemployment rate</t>
        </is>
      </c>
      <c r="B7" s="7" t="n">
        <v>0.035</v>
      </c>
      <c r="C7" s="2" t="inlineStr">
        <is>
          <t>New-employer rate; use the rate on your state notice.</t>
        </is>
      </c>
    </row>
    <row r="8">
      <c r="A8" t="inlineStr">
        <is>
          <t>Group 1 state unemployment wage base</t>
        </is>
      </c>
      <c r="B8" s="8" t="n">
        <v>7000</v>
      </c>
    </row>
    <row r="9">
      <c r="A9" t="inlineStr">
        <is>
          <t>US employees, group 2</t>
        </is>
      </c>
      <c r="B9" s="5" t="n">
        <v>2</v>
      </c>
    </row>
    <row r="10">
      <c r="A10" t="inlineStr">
        <is>
          <t>Group 2 state (code)</t>
        </is>
      </c>
      <c r="B10" s="6" t="inlineStr">
        <is>
          <t>TX</t>
        </is>
      </c>
    </row>
    <row r="11">
      <c r="A11" t="inlineStr">
        <is>
          <t>Group 2 state unemployment rate</t>
        </is>
      </c>
      <c r="B11" s="7" t="n">
        <v>0.027</v>
      </c>
    </row>
    <row r="12">
      <c r="A12" t="inlineStr">
        <is>
          <t>Group 2 state unemployment wage base</t>
        </is>
      </c>
      <c r="B12" s="8" t="n">
        <v>9000</v>
      </c>
    </row>
    <row r="13">
      <c r="A13" t="inlineStr">
        <is>
          <t>Average US salary per year</t>
        </is>
      </c>
      <c r="B13" s="8" t="n">
        <v>120000</v>
      </c>
    </row>
    <row r="14">
      <c r="A14" t="inlineStr">
        <is>
          <t>Health coverage</t>
        </is>
      </c>
      <c r="B14" s="6" t="inlineStr">
        <is>
          <t>Single</t>
        </is>
      </c>
      <c r="C14" s="2" t="inlineStr">
        <is>
          <t>None, Single or Family (KFF 2025 employer share).</t>
        </is>
      </c>
    </row>
    <row r="15">
      <c r="A15" t="inlineStr">
        <is>
          <t>401(k) match (% of salary)</t>
        </is>
      </c>
      <c r="B15" s="9" t="n">
        <v>0</v>
      </c>
    </row>
    <row r="16">
      <c r="A16" t="inlineStr">
        <is>
          <t>Workers' comp per employee per year</t>
        </is>
      </c>
      <c r="B16" s="8" t="n">
        <v>429</v>
      </c>
    </row>
    <row r="17">
      <c r="A17" t="inlineStr">
        <is>
          <t>California FUTA credit reduction</t>
        </is>
      </c>
      <c r="B17" s="9" t="n">
        <v>0.015</v>
      </c>
      <c r="C17" s="2" t="inlineStr">
        <is>
          <t>Applies to California employees only: 1.2%, 1.5% or 5.3%.</t>
        </is>
      </c>
    </row>
    <row r="19">
      <c r="A19" s="3" t="inlineStr">
        <is>
          <t>People abroad</t>
        </is>
      </c>
      <c r="B19" s="4" t="n"/>
      <c r="C19" s="4" t="n"/>
    </row>
    <row r="20" ht="30" customHeight="1">
      <c r="A20" s="10" t="inlineStr">
        <is>
          <t>Country</t>
        </is>
      </c>
      <c r="B20" s="10" t="inlineStr">
        <is>
          <t>People</t>
        </is>
      </c>
      <c r="C20" s="10" t="inlineStr">
        <is>
          <t>Salary per person (local currency)</t>
        </is>
      </c>
      <c r="D20" s="10" t="inlineStr">
        <is>
          <t>Employer on-cost (local)</t>
        </is>
      </c>
      <c r="E20" s="10" t="inlineStr">
        <is>
          <t>USD per unit</t>
        </is>
      </c>
      <c r="F20" s="10" t="inlineStr">
        <is>
          <t>Salary in USD</t>
        </is>
      </c>
      <c r="G20" s="10" t="inlineStr">
        <is>
          <t>On-cost in USD</t>
        </is>
      </c>
      <c r="H20" s="10" t="inlineStr">
        <is>
          <t>On-cost % of salary</t>
        </is>
      </c>
    </row>
    <row r="21">
      <c r="A21" t="inlineStr">
        <is>
          <t>Germany (EUR)</t>
        </is>
      </c>
      <c r="B21" s="5" t="n">
        <v>0</v>
      </c>
      <c r="C21" s="5" t="n">
        <v>75000</v>
      </c>
      <c r="D21" s="11">
        <f>0.093*MIN(MAX(0,N(C21)),101400)+0.013*MIN(MAX(0,N(C21)),101400)+0.0875*MIN(MAX(0,N(C21)),69750)+0.018*MIN(MAX(0,N(C21)),69750)+0.0015*MIN(MAX(0,N(C21)),101400)</f>
        <v/>
      </c>
      <c r="E21" s="12">
        <f>'Reference data'!$D$27</f>
        <v/>
      </c>
      <c r="F21" s="13">
        <f>MAX(0,N(C21))*E21</f>
        <v/>
      </c>
      <c r="G21" s="13">
        <f>D21*E21</f>
        <v/>
      </c>
      <c r="H21" s="14">
        <f>IF(MAX(0,N(C21))&gt;0,D21/MAX(0,N(C21)),0)</f>
        <v/>
      </c>
    </row>
    <row r="22">
      <c r="A22" t="inlineStr">
        <is>
          <t>United Kingdom (GBP)</t>
        </is>
      </c>
      <c r="B22" s="5" t="n">
        <v>0</v>
      </c>
      <c r="C22" s="5" t="n">
        <v>65000</v>
      </c>
      <c r="D22" s="11">
        <f>0.15*MAX(0,MAX(0,N(C22))-5000)+0.03*MAX(0,MIN(MAX(0,N(C22)),50270)-6240)</f>
        <v/>
      </c>
      <c r="E22" s="12">
        <f>'Reference data'!$D$28</f>
        <v/>
      </c>
      <c r="F22" s="13">
        <f>MAX(0,N(C22))*E22</f>
        <v/>
      </c>
      <c r="G22" s="13">
        <f>D22*E22</f>
        <v/>
      </c>
      <c r="H22" s="14">
        <f>IF(MAX(0,N(C22))&gt;0,D22/MAX(0,N(C22)),0)</f>
        <v/>
      </c>
    </row>
    <row r="23">
      <c r="A23" t="inlineStr">
        <is>
          <t>Canada (Ontario) (CAD)</t>
        </is>
      </c>
      <c r="B23" s="5" t="n">
        <v>0</v>
      </c>
      <c r="C23" s="5" t="n">
        <v>105000</v>
      </c>
      <c r="D23" s="11">
        <f>0.0595*MAX(0,MIN(MAX(0,N(C23)),74600)-3500)+0.04*MAX(0,MIN(MAX(0,N(C23)),85000)-74600)+1.4*0.0163*MIN(MAX(0,N(C23)),68900)+0.0195*MAX(0,N(C23))</f>
        <v/>
      </c>
      <c r="E23" s="12">
        <f>'Reference data'!$D$29</f>
        <v/>
      </c>
      <c r="F23" s="13">
        <f>MAX(0,N(C23))*E23</f>
        <v/>
      </c>
      <c r="G23" s="13">
        <f>D23*E23</f>
        <v/>
      </c>
      <c r="H23" s="14">
        <f>IF(MAX(0,N(C23))&gt;0,D23/MAX(0,N(C23)),0)</f>
        <v/>
      </c>
    </row>
    <row r="24">
      <c r="A24" t="inlineStr">
        <is>
          <t>India (INR)</t>
        </is>
      </c>
      <c r="B24" s="5" t="n">
        <v>0</v>
      </c>
      <c r="C24" s="5" t="n">
        <v>2400000</v>
      </c>
      <c r="D24" s="11">
        <f>0.12*MIN(0.5*MAX(0,N(C24)),300000)+0.01*MIN(0.5*MAX(0,N(C24)),300000)+0.5*MAX(0,N(C24))*15/26/12</f>
        <v/>
      </c>
      <c r="E24" s="12">
        <f>'Reference data'!$D$30</f>
        <v/>
      </c>
      <c r="F24" s="13">
        <f>MAX(0,N(C24))*E24</f>
        <v/>
      </c>
      <c r="G24" s="13">
        <f>D24*E24</f>
        <v/>
      </c>
      <c r="H24" s="14">
        <f>IF(MAX(0,N(C24))&gt;0,D24/MAX(0,N(C24)),0)</f>
        <v/>
      </c>
    </row>
    <row r="25">
      <c r="A25" t="inlineStr">
        <is>
          <t>Poland (PLN)</t>
        </is>
      </c>
      <c r="B25" s="5" t="n">
        <v>0</v>
      </c>
      <c r="C25" s="5" t="n">
        <v>240000</v>
      </c>
      <c r="D25" s="11">
        <f>0.0976*MIN(MAX(0,N(C25)),282600)+0.065*MIN(MAX(0,N(C25)),282600)+0.0167*MAX(0,N(C25))+0.0255*MAX(0,N(C25))+0.015*MAX(0,N(C25))</f>
        <v/>
      </c>
      <c r="E25" s="12">
        <f>'Reference data'!$D$31</f>
        <v/>
      </c>
      <c r="F25" s="13">
        <f>MAX(0,N(C25))*E25</f>
        <v/>
      </c>
      <c r="G25" s="13">
        <f>D25*E25</f>
        <v/>
      </c>
      <c r="H25" s="14">
        <f>IF(MAX(0,N(C25))&gt;0,D25/MAX(0,N(C25)),0)</f>
        <v/>
      </c>
    </row>
    <row r="26">
      <c r="A26" t="inlineStr">
        <is>
          <t>Brazil (BRL)</t>
        </is>
      </c>
      <c r="B26" s="5" t="n">
        <v>0</v>
      </c>
      <c r="C26" s="5" t="n">
        <v>240000</v>
      </c>
      <c r="D26" s="11">
        <f>MAX(0,N(C26))/12+MAX(0,N(C26))/12/3+(0.2+0.02+0.058+0.08)*(MAX(0,N(C26))+MAX(0,N(C26))/12+MAX(0,N(C26))/12/3)</f>
        <v/>
      </c>
      <c r="E26" s="12">
        <f>'Reference data'!$D$32</f>
        <v/>
      </c>
      <c r="F26" s="13">
        <f>MAX(0,N(C26))*E26</f>
        <v/>
      </c>
      <c r="G26" s="13">
        <f>D26*E26</f>
        <v/>
      </c>
      <c r="H26" s="14">
        <f>IF(MAX(0,N(C26))&gt;0,D26/MAX(0,N(C26)),0)</f>
        <v/>
      </c>
    </row>
    <row r="27">
      <c r="A27" t="inlineStr">
        <is>
          <t>How you employ people abroad</t>
        </is>
      </c>
      <c r="B27" s="6" t="inlineStr">
        <is>
          <t>Employer of record</t>
        </is>
      </c>
      <c r="C27" s="2" t="inlineStr">
        <is>
          <t>Contractors skip employer on-costs but carry misclassification risk.</t>
        </is>
      </c>
    </row>
    <row r="29">
      <c r="A29" s="3" t="inlineStr">
        <is>
          <t>Providers and company</t>
        </is>
      </c>
      <c r="B29" s="4" t="n"/>
      <c r="C29" s="4" t="n"/>
    </row>
    <row r="30">
      <c r="A30" t="inlineStr">
        <is>
          <t>US payroll plan</t>
        </is>
      </c>
      <c r="B30" s="6" t="inlineStr">
        <is>
          <t>Gusto Plus</t>
        </is>
      </c>
      <c r="C30" s="2" t="inlineStr">
        <is>
          <t>Pick from the list (Reference data sheet).</t>
        </is>
      </c>
    </row>
    <row r="31">
      <c r="A31" t="inlineStr">
        <is>
          <t>EOR provider (route = employer of record)</t>
        </is>
      </c>
      <c r="B31" s="6" t="inlineStr">
        <is>
          <t>Deel</t>
        </is>
      </c>
    </row>
    <row r="32">
      <c r="A32" t="inlineStr">
        <is>
          <t>Contractor provider (route = contractor contracts)</t>
        </is>
      </c>
      <c r="B32" s="6" t="inlineStr">
        <is>
          <t>Deel</t>
        </is>
      </c>
    </row>
    <row r="33">
      <c r="A33" t="inlineStr">
        <is>
          <t>Cash in the bank</t>
        </is>
      </c>
      <c r="B33" s="8" t="n">
        <v>3000000</v>
      </c>
    </row>
    <row r="34">
      <c r="A34" t="inlineStr">
        <is>
          <t>Monthly revenue (MRR)</t>
        </is>
      </c>
      <c r="B34" s="8" t="n">
        <v>50000</v>
      </c>
    </row>
    <row r="35">
      <c r="A35" t="inlineStr">
        <is>
          <t>Other monthly costs (non-payroll)</t>
        </is>
      </c>
      <c r="B35" s="8" t="n">
        <v>25000</v>
      </c>
    </row>
    <row r="37">
      <c r="A37" s="3" t="inlineStr">
        <is>
          <t>US employer cost per employee (per year)</t>
        </is>
      </c>
      <c r="B37" s="4" t="n"/>
      <c r="C37" s="4" t="n"/>
    </row>
    <row r="38">
      <c r="A38" t="inlineStr">
        <is>
          <t>Group 1: Social Security</t>
        </is>
      </c>
      <c r="B38" s="15">
        <f>'Reference data'!$B$4*MIN($B$13,'Reference data'!$B$5)</f>
        <v/>
      </c>
    </row>
    <row r="39">
      <c r="A39" t="inlineStr">
        <is>
          <t>Group 1: Medicare</t>
        </is>
      </c>
      <c r="B39" s="15">
        <f>'Reference data'!$B$6*$B$13</f>
        <v/>
      </c>
    </row>
    <row r="40">
      <c r="A40" t="inlineStr">
        <is>
          <t>Group 1: FUTA</t>
        </is>
      </c>
      <c r="B40" s="15">
        <f>('Reference data'!$B$7+IF($B$6="CA",$B$17,0))*MIN($B$13,'Reference data'!$B$8)</f>
        <v/>
      </c>
    </row>
    <row r="41">
      <c r="A41" t="inlineStr">
        <is>
          <t>Group 1: state unemployment</t>
        </is>
      </c>
      <c r="B41" s="15">
        <f>MAX(0,$B$7)*MIN($B$13,MAX(0,$B$8))</f>
        <v/>
      </c>
    </row>
    <row r="42">
      <c r="A42" t="inlineStr">
        <is>
          <t>Group 1: employer taxes</t>
        </is>
      </c>
      <c r="B42" s="15">
        <f>$B$38+$B$39+$B$40+$B$41</f>
        <v/>
      </c>
    </row>
    <row r="43">
      <c r="A43" t="inlineStr">
        <is>
          <t>Group 2: Social Security</t>
        </is>
      </c>
      <c r="B43" s="15">
        <f>'Reference data'!$B$4*MIN($B$13,'Reference data'!$B$5)</f>
        <v/>
      </c>
    </row>
    <row r="44">
      <c r="A44" t="inlineStr">
        <is>
          <t>Group 2: Medicare</t>
        </is>
      </c>
      <c r="B44" s="15">
        <f>'Reference data'!$B$6*$B$13</f>
        <v/>
      </c>
    </row>
    <row r="45">
      <c r="A45" t="inlineStr">
        <is>
          <t>Group 2: FUTA</t>
        </is>
      </c>
      <c r="B45" s="15">
        <f>('Reference data'!$B$7+IF($B$10="CA",$B$17,0))*MIN($B$13,'Reference data'!$B$8)</f>
        <v/>
      </c>
    </row>
    <row r="46">
      <c r="A46" t="inlineStr">
        <is>
          <t>Group 2: state unemployment</t>
        </is>
      </c>
      <c r="B46" s="15">
        <f>MAX(0,$B$11)*MIN($B$13,MAX(0,$B$12))</f>
        <v/>
      </c>
    </row>
    <row r="47">
      <c r="A47" t="inlineStr">
        <is>
          <t>Group 2: employer taxes</t>
        </is>
      </c>
      <c r="B47" s="15">
        <f>$B$43+$B$44+$B$45+$B$46</f>
        <v/>
      </c>
    </row>
    <row r="48">
      <c r="A48" t="inlineStr">
        <is>
          <t>Health per employee</t>
        </is>
      </c>
      <c r="B48" s="15">
        <f>IF($B$14="Single",'Reference data'!$B$9,IF($B$14="Family",'Reference data'!$B$10,0))</f>
        <v/>
      </c>
    </row>
    <row r="49">
      <c r="A49" t="inlineStr">
        <is>
          <t>Benefits, workers' comp and 401(k) per employee</t>
        </is>
      </c>
      <c r="B49" s="15">
        <f>$B$48+MAX(0,$B$16)+MAX(0,$B$15)*$B$13</f>
        <v/>
      </c>
    </row>
    <row r="51">
      <c r="A51" s="3" t="inlineStr">
        <is>
          <t>Results (per year unless stated)</t>
        </is>
      </c>
      <c r="B51" s="4" t="n"/>
      <c r="C51" s="4" t="n"/>
    </row>
    <row r="52">
      <c r="A52" t="inlineStr">
        <is>
          <t>US employees</t>
        </is>
      </c>
      <c r="B52" s="16">
        <f>MAX(0,$B$5)+MAX(0,$B$9)</f>
        <v/>
      </c>
    </row>
    <row r="53">
      <c r="A53" t="inlineStr">
        <is>
          <t>People abroad</t>
        </is>
      </c>
      <c r="B53" s="16">
        <f>SUM($B$21:$B$26)</f>
        <v/>
      </c>
    </row>
    <row r="54">
      <c r="A54" t="inlineStr">
        <is>
          <t>Total people</t>
        </is>
      </c>
      <c r="B54" s="16">
        <f>$B$52+$B$53</f>
        <v/>
      </c>
    </row>
    <row r="55">
      <c r="A55" t="inlineStr">
        <is>
          <t>US states with employees</t>
        </is>
      </c>
      <c r="B55" s="16">
        <f>IF($B$5&gt;0,1,0)+IF(AND($B$9&gt;0,OR($B$5&lt;=0,$B$10&lt;&gt;$B$6)),1,0)</f>
        <v/>
      </c>
    </row>
    <row r="56">
      <c r="A56" t="inlineStr">
        <is>
          <t>Salaries</t>
        </is>
      </c>
      <c r="B56" s="15">
        <f>$B$52*MAX(0,$B$13)+SUMPRODUCT($B$21:$B$26,$F$21:$F$26)</f>
        <v/>
      </c>
    </row>
    <row r="57">
      <c r="A57" t="inlineStr">
        <is>
          <t>US employer taxes</t>
        </is>
      </c>
      <c r="B57" s="15">
        <f>MAX(0,$B$5)*$B$42+MAX(0,$B$9)*$B$47</f>
        <v/>
      </c>
    </row>
    <row r="58">
      <c r="A58" t="inlineStr">
        <is>
          <t>US benefits, workers' comp, 401(k)</t>
        </is>
      </c>
      <c r="B58" s="15">
        <f>$B$52*$B$49</f>
        <v/>
      </c>
    </row>
    <row r="59">
      <c r="A59" t="inlineStr">
        <is>
          <t>Employer on-costs abroad</t>
        </is>
      </c>
      <c r="B59" s="15">
        <f>IF($B$27="Employer of record",SUMPRODUCT($B$21:$B$26,$G$21:$G$26),0)</f>
        <v/>
      </c>
    </row>
    <row r="60">
      <c r="A60" t="inlineStr">
        <is>
          <t>US payroll fee per month</t>
        </is>
      </c>
      <c r="B60" s="15">
        <f>IF($B$52&lt;=0,0,IF(AND(INDEX('Reference data'!$E$36:$E$47,MATCH($B$30,'Reference data'!$A$36:$A$47,0))="Yes",$B$55&gt;1),"n/a: one state only",IF(AND(ISNUMBER(INDEX('Reference data'!$F$36:$F$47,MATCH($B$30,'Reference data'!$A$36:$A$47,0))),$B$52&gt;INDEX('Reference data'!$F$36:$F$47,MATCH($B$30,'Reference data'!$A$36:$A$47,0))),"n/a: plan is for smaller teams",INDEX('Reference data'!$C$36:$C$47,MATCH($B$30,'Reference data'!$A$36:$A$47,0))+INDEX('Reference data'!$D$36:$D$47,MATCH($B$30,'Reference data'!$A$36:$A$47,0))*$B$52)))</f>
        <v/>
      </c>
    </row>
    <row r="61">
      <c r="A61" t="inlineStr">
        <is>
          <t>EOR or contractor fee per month</t>
        </is>
      </c>
      <c r="B61" s="15">
        <f>IF($B$53&gt;0,IF($B$27="Employer of record",INDEX('Reference data'!$C$51:$C$58,MATCH($B$31,'Reference data'!$A$51:$A$58,0))+INDEX('Reference data'!$D$51:$D$58,MATCH($B$31,'Reference data'!$A$51:$A$58,0))*$B$53,INDEX('Reference data'!$C$62:$C$66,MATCH($B$32,'Reference data'!$A$62:$A$66,0))+INDEX('Reference data'!$D$62:$D$66,MATCH($B$32,'Reference data'!$A$62:$A$66,0))*$B$53),0)</f>
        <v/>
      </c>
    </row>
    <row r="62">
      <c r="A62" t="inlineStr">
        <is>
          <t>Payroll and EOR fees per month</t>
        </is>
      </c>
      <c r="B62" s="15">
        <f>N($B$60)+$B$61</f>
        <v/>
      </c>
    </row>
    <row r="63">
      <c r="A63" t="inlineStr">
        <is>
          <t>Payroll and EOR fees per year</t>
        </is>
      </c>
      <c r="B63" s="15">
        <f>IF(ISNUMBER($B$60),$B$62*12,"n/a")</f>
        <v/>
      </c>
    </row>
    <row r="64">
      <c r="A64" s="17" t="inlineStr">
        <is>
          <t>Total employment cost per year</t>
        </is>
      </c>
      <c r="B64" s="18">
        <f>$B$56+$B$57+$B$58+$B$59+$B$62*12</f>
        <v/>
      </c>
    </row>
    <row r="65">
      <c r="A65" t="inlineStr">
        <is>
          <t>Cost per person per year</t>
        </is>
      </c>
      <c r="B65" s="15">
        <f>IF($B$54&gt;0,$B$64/$B$54,0)</f>
        <v/>
      </c>
    </row>
    <row r="66">
      <c r="A66" t="inlineStr">
        <is>
          <t>Cost as a multiple of salary</t>
        </is>
      </c>
      <c r="B66" s="19">
        <f>IF($B$56&gt;0,$B$64/$B$56,0)</f>
        <v/>
      </c>
    </row>
    <row r="67">
      <c r="A67" t="inlineStr">
        <is>
          <t>Taxes, benefits and on-costs</t>
        </is>
      </c>
      <c r="B67" s="15">
        <f>$B$57+$B$58+$B$59</f>
        <v/>
      </c>
    </row>
    <row r="68">
      <c r="A68" t="inlineStr">
        <is>
          <t>Gross burn per month (team + other costs)</t>
        </is>
      </c>
      <c r="B68" s="15">
        <f>$B$64/12+MAX(0,$B$35)</f>
        <v/>
      </c>
    </row>
    <row r="69">
      <c r="A69" t="inlineStr">
        <is>
          <t>Net burn per month</t>
        </is>
      </c>
      <c r="B69" s="15">
        <f>$B$68-MAX(0,$B$34)</f>
        <v/>
      </c>
    </row>
    <row r="70">
      <c r="A70" t="inlineStr">
        <is>
          <t>Runway</t>
        </is>
      </c>
      <c r="B70" s="20">
        <f>IF($B$69&gt;0,MAX(0,$B$33)/$B$69,"Default alive")</f>
        <v/>
      </c>
    </row>
    <row r="71">
      <c r="A71" t="inlineStr">
        <is>
          <t>Runway days the payroll fees cost</t>
        </is>
      </c>
      <c r="B71" s="21">
        <f>IF(AND($B$69&gt;0,$B$69-$B$62&gt;0),(MAX(0,$B$33)/($B$69-$B$62)-$B$70)*30.4,0)</f>
        <v/>
      </c>
    </row>
    <row r="73">
      <c r="A73" s="3" t="inlineStr">
        <is>
          <t>US payroll plans at your headcount</t>
        </is>
      </c>
      <c r="B73" s="4" t="n"/>
      <c r="C73" s="4" t="n"/>
    </row>
    <row r="74">
      <c r="A74" s="10" t="inlineStr">
        <is>
          <t>Plan</t>
        </is>
      </c>
      <c r="B74" s="10" t="inlineStr">
        <is>
          <t>Per month</t>
        </is>
      </c>
      <c r="C74" s="10" t="inlineStr">
        <is>
          <t>Per year</t>
        </is>
      </c>
      <c r="D74" s="10" t="inlineStr">
        <is>
          <t>Share of total cost</t>
        </is>
      </c>
    </row>
    <row r="75">
      <c r="A75">
        <f>'Reference data'!A36&amp;IF('Reference data'!G36="Yes"," (PEO)","")</f>
        <v/>
      </c>
      <c r="B75" s="13">
        <f>IF($B$52&lt;=0,0,IF(AND('Reference data'!E36="Yes",$B$55&gt;1),"one state only",IF(AND(ISNUMBER('Reference data'!F36),$B$52&gt;'Reference data'!F36),"for under "&amp;('Reference data'!F36+1)&amp;" people",'Reference data'!C36+'Reference data'!D36*$B$52)))</f>
        <v/>
      </c>
      <c r="C75" s="13">
        <f>IF(ISNUMBER(B75),B75*12,"-")</f>
        <v/>
      </c>
      <c r="D75" s="22">
        <f>IF(AND(ISNUMBER(C75),$B$64&gt;0),C75/$B$64,"-")</f>
        <v/>
      </c>
    </row>
    <row r="76">
      <c r="A76">
        <f>'Reference data'!A37&amp;IF('Reference data'!G37="Yes"," (PEO)","")</f>
        <v/>
      </c>
      <c r="B76" s="13">
        <f>IF($B$52&lt;=0,0,IF(AND('Reference data'!E37="Yes",$B$55&gt;1),"one state only",IF(AND(ISNUMBER('Reference data'!F37),$B$52&gt;'Reference data'!F37),"for under "&amp;('Reference data'!F37+1)&amp;" people",'Reference data'!C37+'Reference data'!D37*$B$52)))</f>
        <v/>
      </c>
      <c r="C76" s="13">
        <f>IF(ISNUMBER(B76),B76*12,"-")</f>
        <v/>
      </c>
      <c r="D76" s="22">
        <f>IF(AND(ISNUMBER(C76),$B$64&gt;0),C76/$B$64,"-")</f>
        <v/>
      </c>
    </row>
    <row r="77">
      <c r="A77">
        <f>'Reference data'!A38&amp;IF('Reference data'!G38="Yes"," (PEO)","")</f>
        <v/>
      </c>
      <c r="B77" s="13">
        <f>IF($B$52&lt;=0,0,IF(AND('Reference data'!E38="Yes",$B$55&gt;1),"one state only",IF(AND(ISNUMBER('Reference data'!F38),$B$52&gt;'Reference data'!F38),"for under "&amp;('Reference data'!F38+1)&amp;" people",'Reference data'!C38+'Reference data'!D38*$B$52)))</f>
        <v/>
      </c>
      <c r="C77" s="13">
        <f>IF(ISNUMBER(B77),B77*12,"-")</f>
        <v/>
      </c>
      <c r="D77" s="22">
        <f>IF(AND(ISNUMBER(C77),$B$64&gt;0),C77/$B$64,"-")</f>
        <v/>
      </c>
    </row>
    <row r="78">
      <c r="A78">
        <f>'Reference data'!A39&amp;IF('Reference data'!G39="Yes"," (PEO)","")</f>
        <v/>
      </c>
      <c r="B78" s="13">
        <f>IF($B$52&lt;=0,0,IF(AND('Reference data'!E39="Yes",$B$55&gt;1),"one state only",IF(AND(ISNUMBER('Reference data'!F39),$B$52&gt;'Reference data'!F39),"for under "&amp;('Reference data'!F39+1)&amp;" people",'Reference data'!C39+'Reference data'!D39*$B$52)))</f>
        <v/>
      </c>
      <c r="C78" s="13">
        <f>IF(ISNUMBER(B78),B78*12,"-")</f>
        <v/>
      </c>
      <c r="D78" s="22">
        <f>IF(AND(ISNUMBER(C78),$B$64&gt;0),C78/$B$64,"-")</f>
        <v/>
      </c>
    </row>
    <row r="79">
      <c r="A79">
        <f>'Reference data'!A40&amp;IF('Reference data'!G40="Yes"," (PEO)","")</f>
        <v/>
      </c>
      <c r="B79" s="13">
        <f>IF($B$52&lt;=0,0,IF(AND('Reference data'!E40="Yes",$B$55&gt;1),"one state only",IF(AND(ISNUMBER('Reference data'!F40),$B$52&gt;'Reference data'!F40),"for under "&amp;('Reference data'!F40+1)&amp;" people",'Reference data'!C40+'Reference data'!D40*$B$52)))</f>
        <v/>
      </c>
      <c r="C79" s="13">
        <f>IF(ISNUMBER(B79),B79*12,"-")</f>
        <v/>
      </c>
      <c r="D79" s="22">
        <f>IF(AND(ISNUMBER(C79),$B$64&gt;0),C79/$B$64,"-")</f>
        <v/>
      </c>
    </row>
    <row r="80">
      <c r="A80">
        <f>'Reference data'!A41&amp;IF('Reference data'!G41="Yes"," (PEO)","")</f>
        <v/>
      </c>
      <c r="B80" s="13">
        <f>IF($B$52&lt;=0,0,IF(AND('Reference data'!E41="Yes",$B$55&gt;1),"one state only",IF(AND(ISNUMBER('Reference data'!F41),$B$52&gt;'Reference data'!F41),"for under "&amp;('Reference data'!F41+1)&amp;" people",'Reference data'!C41+'Reference data'!D41*$B$52)))</f>
        <v/>
      </c>
      <c r="C80" s="13">
        <f>IF(ISNUMBER(B80),B80*12,"-")</f>
        <v/>
      </c>
      <c r="D80" s="22">
        <f>IF(AND(ISNUMBER(C80),$B$64&gt;0),C80/$B$64,"-")</f>
        <v/>
      </c>
    </row>
    <row r="81">
      <c r="A81">
        <f>'Reference data'!A42&amp;IF('Reference data'!G42="Yes"," (PEO)","")</f>
        <v/>
      </c>
      <c r="B81" s="13">
        <f>IF($B$52&lt;=0,0,IF(AND('Reference data'!E42="Yes",$B$55&gt;1),"one state only",IF(AND(ISNUMBER('Reference data'!F42),$B$52&gt;'Reference data'!F42),"for under "&amp;('Reference data'!F42+1)&amp;" people",'Reference data'!C42+'Reference data'!D42*$B$52)))</f>
        <v/>
      </c>
      <c r="C81" s="13">
        <f>IF(ISNUMBER(B81),B81*12,"-")</f>
        <v/>
      </c>
      <c r="D81" s="22">
        <f>IF(AND(ISNUMBER(C81),$B$64&gt;0),C81/$B$64,"-")</f>
        <v/>
      </c>
    </row>
    <row r="82">
      <c r="A82">
        <f>'Reference data'!A43&amp;IF('Reference data'!G43="Yes"," (PEO)","")</f>
        <v/>
      </c>
      <c r="B82" s="13">
        <f>IF($B$52&lt;=0,0,IF(AND('Reference data'!E43="Yes",$B$55&gt;1),"one state only",IF(AND(ISNUMBER('Reference data'!F43),$B$52&gt;'Reference data'!F43),"for under "&amp;('Reference data'!F43+1)&amp;" people",'Reference data'!C43+'Reference data'!D43*$B$52)))</f>
        <v/>
      </c>
      <c r="C82" s="13">
        <f>IF(ISNUMBER(B82),B82*12,"-")</f>
        <v/>
      </c>
      <c r="D82" s="22">
        <f>IF(AND(ISNUMBER(C82),$B$64&gt;0),C82/$B$64,"-")</f>
        <v/>
      </c>
    </row>
    <row r="83">
      <c r="A83">
        <f>'Reference data'!A44&amp;IF('Reference data'!G44="Yes"," (PEO)","")</f>
        <v/>
      </c>
      <c r="B83" s="13">
        <f>IF($B$52&lt;=0,0,IF(AND('Reference data'!E44="Yes",$B$55&gt;1),"one state only",IF(AND(ISNUMBER('Reference data'!F44),$B$52&gt;'Reference data'!F44),"for under "&amp;('Reference data'!F44+1)&amp;" people",'Reference data'!C44+'Reference data'!D44*$B$52)))</f>
        <v/>
      </c>
      <c r="C83" s="13">
        <f>IF(ISNUMBER(B83),B83*12,"-")</f>
        <v/>
      </c>
      <c r="D83" s="22">
        <f>IF(AND(ISNUMBER(C83),$B$64&gt;0),C83/$B$64,"-")</f>
        <v/>
      </c>
    </row>
    <row r="84">
      <c r="A84">
        <f>'Reference data'!A45&amp;IF('Reference data'!G45="Yes"," (PEO)","")</f>
        <v/>
      </c>
      <c r="B84" s="13">
        <f>IF($B$52&lt;=0,0,IF(AND('Reference data'!E45="Yes",$B$55&gt;1),"one state only",IF(AND(ISNUMBER('Reference data'!F45),$B$52&gt;'Reference data'!F45),"for under "&amp;('Reference data'!F45+1)&amp;" people",'Reference data'!C45+'Reference data'!D45*$B$52)))</f>
        <v/>
      </c>
      <c r="C84" s="13">
        <f>IF(ISNUMBER(B84),B84*12,"-")</f>
        <v/>
      </c>
      <c r="D84" s="22">
        <f>IF(AND(ISNUMBER(C84),$B$64&gt;0),C84/$B$64,"-")</f>
        <v/>
      </c>
    </row>
    <row r="85">
      <c r="A85">
        <f>'Reference data'!A46&amp;IF('Reference data'!G46="Yes"," (PEO)","")</f>
        <v/>
      </c>
      <c r="B85" s="13">
        <f>IF($B$52&lt;=0,0,IF(AND('Reference data'!E46="Yes",$B$55&gt;1),"one state only",IF(AND(ISNUMBER('Reference data'!F46),$B$52&gt;'Reference data'!F46),"for under "&amp;('Reference data'!F46+1)&amp;" people",'Reference data'!C46+'Reference data'!D46*$B$52)))</f>
        <v/>
      </c>
      <c r="C85" s="13">
        <f>IF(ISNUMBER(B85),B85*12,"-")</f>
        <v/>
      </c>
      <c r="D85" s="22">
        <f>IF(AND(ISNUMBER(C85),$B$64&gt;0),C85/$B$64,"-")</f>
        <v/>
      </c>
    </row>
    <row r="86">
      <c r="A86">
        <f>'Reference data'!A47&amp;IF('Reference data'!G47="Yes"," (PEO)","")</f>
        <v/>
      </c>
      <c r="B86" s="13">
        <f>IF($B$52&lt;=0,0,IF(AND('Reference data'!E47="Yes",$B$55&gt;1),"one state only",IF(AND(ISNUMBER('Reference data'!F47),$B$52&gt;'Reference data'!F47),"for under "&amp;('Reference data'!F47+1)&amp;" people",'Reference data'!C47+'Reference data'!D47*$B$52)))</f>
        <v/>
      </c>
      <c r="C86" s="13">
        <f>IF(ISNUMBER(B86),B86*12,"-")</f>
        <v/>
      </c>
      <c r="D86" s="22">
        <f>IF(AND(ISNUMBER(C86),$B$64&gt;0),C86/$B$64,"-")</f>
        <v/>
      </c>
    </row>
    <row r="88">
      <c r="A88" s="3" t="inlineStr">
        <is>
          <t>EOR and contractor providers for your people abroad (per year)</t>
        </is>
      </c>
      <c r="B88" s="4" t="n"/>
      <c r="C88" s="4" t="n"/>
    </row>
    <row r="89">
      <c r="A89" s="10" t="inlineStr">
        <is>
          <t>Provider</t>
        </is>
      </c>
      <c r="B89" s="10" t="inlineStr">
        <is>
          <t>EOR</t>
        </is>
      </c>
      <c r="C89" s="10" t="inlineStr">
        <is>
          <t>Contractor management</t>
        </is>
      </c>
    </row>
    <row r="90">
      <c r="A90">
        <f>'Reference data'!A51</f>
        <v/>
      </c>
      <c r="B90" s="13">
        <f>('Reference data'!C51+'Reference data'!D51*$B$53)*12</f>
        <v/>
      </c>
      <c r="C90" s="13">
        <f>('Reference data'!C62+'Reference data'!D62*$B$53)*12</f>
        <v/>
      </c>
    </row>
    <row r="91">
      <c r="A91">
        <f>'Reference data'!A52</f>
        <v/>
      </c>
      <c r="B91" s="13">
        <f>('Reference data'!C52+'Reference data'!D52*$B$53)*12</f>
        <v/>
      </c>
      <c r="C91" s="13">
        <f>('Reference data'!C63+'Reference data'!D63*$B$53)*12</f>
        <v/>
      </c>
    </row>
    <row r="92">
      <c r="A92">
        <f>'Reference data'!A53</f>
        <v/>
      </c>
      <c r="B92" s="13">
        <f>('Reference data'!C53+'Reference data'!D53*$B$53)*12</f>
        <v/>
      </c>
      <c r="C92" t="inlineStr">
        <is>
          <t>-</t>
        </is>
      </c>
    </row>
    <row r="93">
      <c r="A93">
        <f>'Reference data'!A54</f>
        <v/>
      </c>
      <c r="B93" s="13">
        <f>('Reference data'!C54+'Reference data'!D54*$B$53)*12</f>
        <v/>
      </c>
      <c r="C93" s="13">
        <f>('Reference data'!C65+'Reference data'!D65*$B$53)*12</f>
        <v/>
      </c>
    </row>
    <row r="94">
      <c r="A94">
        <f>'Reference data'!A55</f>
        <v/>
      </c>
      <c r="B94" s="13">
        <f>('Reference data'!C55+'Reference data'!D55*$B$53)*12</f>
        <v/>
      </c>
      <c r="C94" s="13">
        <f>('Reference data'!C66+'Reference data'!D66*$B$53)*12</f>
        <v/>
      </c>
    </row>
    <row r="95">
      <c r="A95">
        <f>'Reference data'!A56</f>
        <v/>
      </c>
      <c r="B95" s="13">
        <f>('Reference data'!C56+'Reference data'!D56*$B$53)*12</f>
        <v/>
      </c>
      <c r="C95" t="inlineStr">
        <is>
          <t>-</t>
        </is>
      </c>
    </row>
    <row r="96">
      <c r="A96">
        <f>'Reference data'!A57</f>
        <v/>
      </c>
      <c r="B96" s="13">
        <f>('Reference data'!C57+'Reference data'!D57*$B$53)*12</f>
        <v/>
      </c>
      <c r="C96" s="13">
        <f>('Reference data'!C64+'Reference data'!D64*$B$53)*12</f>
        <v/>
      </c>
    </row>
    <row r="97">
      <c r="A97">
        <f>'Reference data'!A58</f>
        <v/>
      </c>
      <c r="B97" s="13">
        <f>('Reference data'!C58+'Reference data'!D58*$B$53)*12</f>
        <v/>
      </c>
      <c r="C97" t="inlineStr">
        <is>
          <t>-</t>
        </is>
      </c>
    </row>
  </sheetData>
  <dataValidations count="6">
    <dataValidation sqref="B6 B10" showDropDown="0" showInputMessage="0" showErrorMessage="0" allowBlank="0" type="list">
      <formula1>"CA,NY,TX,FL,MA,DE,WA,XX"</formula1>
    </dataValidation>
    <dataValidation sqref="B14" showDropDown="0" showInputMessage="0" showErrorMessage="0" allowBlank="0" type="list">
      <formula1>"None,Single,Family"</formula1>
    </dataValidation>
    <dataValidation sqref="B27" showDropDown="0" showInputMessage="0" showErrorMessage="0" allowBlank="0" type="list">
      <formula1>"Employer of record,Contractor contracts"</formula1>
    </dataValidation>
    <dataValidation sqref="B30" showDropDown="0" showInputMessage="0" showErrorMessage="0" allowBlank="0" type="list">
      <formula1>'Reference data'!$A$36:$A$47</formula1>
    </dataValidation>
    <dataValidation sqref="B31" showDropDown="0" showInputMessage="0" showErrorMessage="0" allowBlank="0" type="list">
      <formula1>'Reference data'!$A$51:$A$58</formula1>
    </dataValidation>
    <dataValidation sqref="B32" showDropDown="0" showInputMessage="0" showErrorMessage="0" allowBlank="0" type="list">
      <formula1>'Reference data'!$A$62:$A$66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4" customWidth="1" min="3" max="3"/>
    <col width="14" customWidth="1" min="4" max="4"/>
    <col width="14" customWidth="1" min="5" max="5"/>
    <col width="12" customWidth="1" min="6" max="6"/>
    <col width="12" customWidth="1" min="7" max="7"/>
    <col width="16" customWidth="1" min="8" max="8"/>
    <col width="50" customWidth="1" min="9" max="9"/>
  </cols>
  <sheetData>
    <row r="1">
      <c r="A1" s="17" t="inlineStr">
        <is>
          <t>Reference data (statutory rates checked October 13, 2026; vendor prices verified October 13, 2026; FX = ECB reference rates of October 12, 2026)</t>
        </is>
      </c>
    </row>
    <row r="3">
      <c r="A3" s="17" t="inlineStr">
        <is>
          <t>US employer taxes and benefits, 2026</t>
        </is>
      </c>
    </row>
    <row r="4">
      <c r="A4" t="inlineStr">
        <is>
          <t>Social Security rate (IRS Pub 15, 2026)</t>
        </is>
      </c>
      <c r="B4" s="22" t="n">
        <v>0.062</v>
      </c>
    </row>
    <row r="5">
      <c r="A5" t="inlineStr">
        <is>
          <t>Social Security wage base</t>
        </is>
      </c>
      <c r="B5" s="13" t="n">
        <v>184500</v>
      </c>
    </row>
    <row r="6">
      <c r="A6" t="inlineStr">
        <is>
          <t>Medicare rate (no cap)</t>
        </is>
      </c>
      <c r="B6" s="22" t="n">
        <v>0.0145</v>
      </c>
    </row>
    <row r="7">
      <c r="A7" t="inlineStr">
        <is>
          <t>FUTA net rate (6.0% less 5.4% credit)</t>
        </is>
      </c>
      <c r="B7" s="22" t="n">
        <v>0.006</v>
      </c>
    </row>
    <row r="8">
      <c r="A8" t="inlineStr">
        <is>
          <t>FUTA wage base</t>
        </is>
      </c>
      <c r="B8" s="13" t="n">
        <v>7000</v>
      </c>
    </row>
    <row r="9">
      <c r="A9" t="inlineStr">
        <is>
          <t>Health, single: employer share per year (KFF 2025)</t>
        </is>
      </c>
      <c r="B9" s="13" t="n">
        <v>7885</v>
      </c>
    </row>
    <row r="10">
      <c r="A10" t="inlineStr">
        <is>
          <t>Health, family: employer share per year (KFF 2025)</t>
        </is>
      </c>
      <c r="B10" s="13" t="n">
        <v>20143</v>
      </c>
    </row>
    <row r="11">
      <c r="A11" t="inlineStr">
        <is>
          <t>Workers' comp example per employee per year (WA class 5302)</t>
        </is>
      </c>
      <c r="B11" s="13" t="n">
        <v>429</v>
      </c>
    </row>
    <row r="12">
      <c r="A12" t="inlineStr">
        <is>
          <t>California FUTA credit reduction options: 1.2%, 1.5%, 5.3% (1.5% is the default; decided after 2026-11-10)</t>
        </is>
      </c>
    </row>
    <row r="14">
      <c r="A14" s="17" t="inlineStr">
        <is>
          <t>State unemployment (new-employer rate, 2026)</t>
        </is>
      </c>
    </row>
    <row r="15">
      <c r="A15" s="10" t="inlineStr">
        <is>
          <t>State</t>
        </is>
      </c>
      <c r="B15" s="10" t="inlineStr">
        <is>
          <t>Code</t>
        </is>
      </c>
      <c r="C15" s="10" t="inlineStr">
        <is>
          <t>Rate</t>
        </is>
      </c>
      <c r="D15" s="10" t="inlineStr">
        <is>
          <t>Wage base</t>
        </is>
      </c>
      <c r="E15" s="10" t="inlineStr">
        <is>
          <t>Note</t>
        </is>
      </c>
    </row>
    <row r="16">
      <c r="A16" t="inlineStr">
        <is>
          <t>California</t>
        </is>
      </c>
      <c r="B16" t="inlineStr">
        <is>
          <t>CA</t>
        </is>
      </c>
      <c r="C16" s="22" t="n">
        <v>0.035</v>
      </c>
      <c r="D16" s="13" t="n">
        <v>7000</v>
      </c>
      <c r="E16" t="inlineStr">
        <is>
          <t>UI 3.4% + ETT 0.1%</t>
        </is>
      </c>
    </row>
    <row r="17">
      <c r="A17" t="inlineStr">
        <is>
          <t>New York</t>
        </is>
      </c>
      <c r="B17" t="inlineStr">
        <is>
          <t>NY</t>
        </is>
      </c>
      <c r="C17" s="22" t="n">
        <v>0.04099999999999999</v>
      </c>
      <c r="D17" s="13" t="n">
        <v>17600</v>
      </c>
      <c r="E17" t="inlineStr">
        <is>
          <t>UI 4.025% + RSF 0.075%</t>
        </is>
      </c>
    </row>
    <row r="18">
      <c r="A18" t="inlineStr">
        <is>
          <t>Texas</t>
        </is>
      </c>
      <c r="B18" t="inlineStr">
        <is>
          <t>TX</t>
        </is>
      </c>
      <c r="C18" s="22" t="n">
        <v>0.027</v>
      </c>
      <c r="D18" s="13" t="n">
        <v>9000</v>
      </c>
      <c r="E18" t="inlineStr">
        <is>
          <t>secondary source, check your state notice</t>
        </is>
      </c>
    </row>
    <row r="19">
      <c r="A19" t="inlineStr">
        <is>
          <t>Florida</t>
        </is>
      </c>
      <c r="B19" t="inlineStr">
        <is>
          <t>FL</t>
        </is>
      </c>
      <c r="C19" s="22" t="n">
        <v>0.027</v>
      </c>
      <c r="D19" s="13" t="n">
        <v>7000</v>
      </c>
      <c r="E19" t="inlineStr"/>
    </row>
    <row r="20">
      <c r="A20" t="inlineStr">
        <is>
          <t>Massachusetts</t>
        </is>
      </c>
      <c r="B20" t="inlineStr">
        <is>
          <t>MA</t>
        </is>
      </c>
      <c r="C20" s="22" t="n">
        <v>0.0242</v>
      </c>
      <c r="D20" s="13" t="n">
        <v>15000</v>
      </c>
      <c r="E20" t="inlineStr">
        <is>
          <t>secondary source, check your state notice</t>
        </is>
      </c>
    </row>
    <row r="21">
      <c r="A21" t="inlineStr">
        <is>
          <t>Delaware</t>
        </is>
      </c>
      <c r="B21" t="inlineStr">
        <is>
          <t>DE</t>
        </is>
      </c>
      <c r="C21" s="22" t="n">
        <v>0.01</v>
      </c>
      <c r="D21" s="13" t="n">
        <v>14500</v>
      </c>
      <c r="E21" t="inlineStr"/>
    </row>
    <row r="22">
      <c r="A22" t="inlineStr">
        <is>
          <t>Washington</t>
        </is>
      </c>
      <c r="B22" t="inlineStr">
        <is>
          <t>WA</t>
        </is>
      </c>
      <c r="C22" s="22" t="n"/>
      <c r="D22" s="13" t="n">
        <v>78200</v>
      </c>
      <c r="E22" t="inlineStr">
        <is>
          <t>rate set by industry, min 1%; enter your own rate</t>
        </is>
      </c>
    </row>
    <row r="23">
      <c r="A23" t="inlineStr">
        <is>
          <t>Other state</t>
        </is>
      </c>
      <c r="B23" t="inlineStr">
        <is>
          <t>XX</t>
        </is>
      </c>
      <c r="C23" s="22" t="n"/>
      <c r="D23" s="13" t="n"/>
      <c r="E23" t="inlineStr">
        <is>
          <t>enter your own rate</t>
        </is>
      </c>
    </row>
    <row r="25">
      <c r="A25" s="17" t="inlineStr">
        <is>
          <t>Countries (employer on-costs coded on the Calculator sheet)</t>
        </is>
      </c>
    </row>
    <row r="26">
      <c r="A26" s="10" t="inlineStr">
        <is>
          <t>Country</t>
        </is>
      </c>
      <c r="B26" s="10" t="inlineStr">
        <is>
          <t>Code</t>
        </is>
      </c>
      <c r="C26" s="10" t="inlineStr">
        <is>
          <t>Currency</t>
        </is>
      </c>
      <c r="D26" s="10" t="inlineStr">
        <is>
          <t>USD per 1 unit</t>
        </is>
      </c>
      <c r="E26" s="10" t="inlineStr">
        <is>
          <t>Default salary (local)</t>
        </is>
      </c>
    </row>
    <row r="27">
      <c r="A27" t="inlineStr">
        <is>
          <t>Germany</t>
        </is>
      </c>
      <c r="B27" t="inlineStr">
        <is>
          <t>DE</t>
        </is>
      </c>
      <c r="C27" t="inlineStr">
        <is>
          <t>EUR</t>
        </is>
      </c>
      <c r="D27" s="12" t="n">
        <v>1.1181</v>
      </c>
      <c r="E27" s="11" t="n">
        <v>75000</v>
      </c>
    </row>
    <row r="28">
      <c r="A28" t="inlineStr">
        <is>
          <t>United Kingdom</t>
        </is>
      </c>
      <c r="B28" t="inlineStr">
        <is>
          <t>GB</t>
        </is>
      </c>
      <c r="C28" t="inlineStr">
        <is>
          <t>GBP</t>
        </is>
      </c>
      <c r="D28" s="12" t="n">
        <v>1.323539856530695</v>
      </c>
      <c r="E28" s="11" t="n">
        <v>65000</v>
      </c>
    </row>
    <row r="29">
      <c r="A29" t="inlineStr">
        <is>
          <t>Canada (Ontario)</t>
        </is>
      </c>
      <c r="B29" t="inlineStr">
        <is>
          <t>CA</t>
        </is>
      </c>
      <c r="C29" t="inlineStr">
        <is>
          <t>CAD</t>
        </is>
      </c>
      <c r="D29" s="12" t="n">
        <v>0.7011789790543084</v>
      </c>
      <c r="E29" s="11" t="n">
        <v>105000</v>
      </c>
    </row>
    <row r="30">
      <c r="A30" t="inlineStr">
        <is>
          <t>India</t>
        </is>
      </c>
      <c r="B30" t="inlineStr">
        <is>
          <t>IN</t>
        </is>
      </c>
      <c r="C30" t="inlineStr">
        <is>
          <t>INR</t>
        </is>
      </c>
      <c r="D30" s="12" t="n">
        <v>0.01044114076536616</v>
      </c>
      <c r="E30" s="11" t="n">
        <v>2400000</v>
      </c>
    </row>
    <row r="31">
      <c r="A31" t="inlineStr">
        <is>
          <t>Poland</t>
        </is>
      </c>
      <c r="B31" t="inlineStr">
        <is>
          <t>PL</t>
        </is>
      </c>
      <c r="C31" t="inlineStr">
        <is>
          <t>PLN</t>
        </is>
      </c>
      <c r="D31" s="12" t="n">
        <v>0.2549828962371722</v>
      </c>
      <c r="E31" s="11" t="n">
        <v>240000</v>
      </c>
    </row>
    <row r="32">
      <c r="A32" t="inlineStr">
        <is>
          <t>Brazil</t>
        </is>
      </c>
      <c r="B32" t="inlineStr">
        <is>
          <t>BR</t>
        </is>
      </c>
      <c r="C32" t="inlineStr">
        <is>
          <t>BRL</t>
        </is>
      </c>
      <c r="D32" s="12" t="n">
        <v>0.200308138805783</v>
      </c>
      <c r="E32" s="11" t="n">
        <v>240000</v>
      </c>
    </row>
    <row r="34">
      <c r="A34" s="17" t="inlineStr">
        <is>
          <t>US payroll and PEO plans</t>
        </is>
      </c>
    </row>
    <row r="35">
      <c r="A35" s="10" t="inlineStr">
        <is>
          <t>Plan</t>
        </is>
      </c>
      <c r="B35" s="10" t="inlineStr">
        <is>
          <t>Vendor</t>
        </is>
      </c>
      <c r="C35" s="10" t="inlineStr">
        <is>
          <t>Base per month</t>
        </is>
      </c>
      <c r="D35" s="10" t="inlineStr">
        <is>
          <t>Per person per month</t>
        </is>
      </c>
      <c r="E35" s="10" t="inlineStr">
        <is>
          <t>One state only</t>
        </is>
      </c>
      <c r="F35" s="10" t="inlineStr">
        <is>
          <t>Max people</t>
        </is>
      </c>
      <c r="G35" s="10" t="inlineStr">
        <is>
          <t>PEO</t>
        </is>
      </c>
      <c r="H35" s="10" t="inlineStr">
        <is>
          <t>Verified</t>
        </is>
      </c>
      <c r="I35" s="10" t="inlineStr">
        <is>
          <t>Pricing page</t>
        </is>
      </c>
    </row>
    <row r="36">
      <c r="A36" t="inlineStr">
        <is>
          <t>Gusto Simple</t>
        </is>
      </c>
      <c r="B36" t="inlineStr">
        <is>
          <t>Gusto</t>
        </is>
      </c>
      <c r="C36" s="13" t="n">
        <v>49</v>
      </c>
      <c r="D36" s="13" t="n">
        <v>6</v>
      </c>
      <c r="E36" t="inlineStr">
        <is>
          <t>Yes</t>
        </is>
      </c>
      <c r="G36" t="inlineStr">
        <is>
          <t>No</t>
        </is>
      </c>
      <c r="H36" t="inlineStr">
        <is>
          <t>2026-10-13</t>
        </is>
      </c>
      <c r="I36" t="inlineStr">
        <is>
          <t>https://gusto.com/product/pricing</t>
        </is>
      </c>
    </row>
    <row r="37">
      <c r="A37" t="inlineStr">
        <is>
          <t>Gusto Plus</t>
        </is>
      </c>
      <c r="B37" t="inlineStr">
        <is>
          <t>Gusto</t>
        </is>
      </c>
      <c r="C37" s="13" t="n">
        <v>80</v>
      </c>
      <c r="D37" s="13" t="n">
        <v>12</v>
      </c>
      <c r="E37" t="inlineStr">
        <is>
          <t>No</t>
        </is>
      </c>
      <c r="G37" t="inlineStr">
        <is>
          <t>No</t>
        </is>
      </c>
      <c r="H37" t="inlineStr">
        <is>
          <t>2026-10-13</t>
        </is>
      </c>
      <c r="I37" t="inlineStr">
        <is>
          <t>https://gusto.com/product/pricing</t>
        </is>
      </c>
    </row>
    <row r="38">
      <c r="A38" t="inlineStr">
        <is>
          <t>Gusto Premium</t>
        </is>
      </c>
      <c r="B38" t="inlineStr">
        <is>
          <t>Gusto</t>
        </is>
      </c>
      <c r="C38" s="13" t="n">
        <v>180</v>
      </c>
      <c r="D38" s="13" t="n">
        <v>22</v>
      </c>
      <c r="E38" t="inlineStr">
        <is>
          <t>No</t>
        </is>
      </c>
      <c r="G38" t="inlineStr">
        <is>
          <t>No</t>
        </is>
      </c>
      <c r="H38" t="inlineStr">
        <is>
          <t>2026-10-13</t>
        </is>
      </c>
      <c r="I38" t="inlineStr">
        <is>
          <t>https://gusto.com/product/pricing</t>
        </is>
      </c>
    </row>
    <row r="39">
      <c r="A39" t="inlineStr">
        <is>
          <t>Justworks Payroll</t>
        </is>
      </c>
      <c r="B39" t="inlineStr">
        <is>
          <t>Justworks</t>
        </is>
      </c>
      <c r="C39" s="13" t="n">
        <v>50</v>
      </c>
      <c r="D39" s="13" t="n">
        <v>8</v>
      </c>
      <c r="E39" t="inlineStr">
        <is>
          <t>No</t>
        </is>
      </c>
      <c r="G39" t="inlineStr">
        <is>
          <t>No</t>
        </is>
      </c>
      <c r="H39" t="inlineStr">
        <is>
          <t>2026-10-13</t>
        </is>
      </c>
      <c r="I39" t="inlineStr">
        <is>
          <t>https://www.justworks.com/pricing</t>
        </is>
      </c>
    </row>
    <row r="40">
      <c r="A40" t="inlineStr">
        <is>
          <t>Justworks PEO Basic</t>
        </is>
      </c>
      <c r="B40" t="inlineStr">
        <is>
          <t>Justworks</t>
        </is>
      </c>
      <c r="C40" s="13" t="n">
        <v>0</v>
      </c>
      <c r="D40" s="13" t="n">
        <v>79</v>
      </c>
      <c r="E40" t="inlineStr">
        <is>
          <t>No</t>
        </is>
      </c>
      <c r="G40" t="inlineStr">
        <is>
          <t>Yes</t>
        </is>
      </c>
      <c r="H40" t="inlineStr">
        <is>
          <t>2026-10-13</t>
        </is>
      </c>
      <c r="I40" t="inlineStr">
        <is>
          <t>https://www.justworks.com/pricing</t>
        </is>
      </c>
    </row>
    <row r="41">
      <c r="A41" t="inlineStr">
        <is>
          <t>Justworks PEO Plus</t>
        </is>
      </c>
      <c r="B41" t="inlineStr">
        <is>
          <t>Justworks</t>
        </is>
      </c>
      <c r="C41" s="13" t="n">
        <v>0</v>
      </c>
      <c r="D41" s="13" t="n">
        <v>124</v>
      </c>
      <c r="E41" t="inlineStr">
        <is>
          <t>No</t>
        </is>
      </c>
      <c r="G41" t="inlineStr">
        <is>
          <t>Yes</t>
        </is>
      </c>
      <c r="H41" t="inlineStr">
        <is>
          <t>2026-10-13</t>
        </is>
      </c>
      <c r="I41" t="inlineStr">
        <is>
          <t>https://www.justworks.com/pricing</t>
        </is>
      </c>
    </row>
    <row r="42">
      <c r="A42" t="inlineStr">
        <is>
          <t>OnPay</t>
        </is>
      </c>
      <c r="B42" t="inlineStr">
        <is>
          <t>OnPay</t>
        </is>
      </c>
      <c r="C42" s="13" t="n">
        <v>49</v>
      </c>
      <c r="D42" s="13" t="n">
        <v>6</v>
      </c>
      <c r="E42" t="inlineStr">
        <is>
          <t>No</t>
        </is>
      </c>
      <c r="G42" t="inlineStr">
        <is>
          <t>No</t>
        </is>
      </c>
      <c r="H42" t="inlineStr">
        <is>
          <t>2026-10-13</t>
        </is>
      </c>
      <c r="I42" t="inlineStr">
        <is>
          <t>https://onpay.com/payroll/software/costs-pricing/</t>
        </is>
      </c>
    </row>
    <row r="43">
      <c r="A43" t="inlineStr">
        <is>
          <t>Square Payroll</t>
        </is>
      </c>
      <c r="B43" t="inlineStr">
        <is>
          <t>Square Payroll</t>
        </is>
      </c>
      <c r="C43" s="13" t="n">
        <v>35</v>
      </c>
      <c r="D43" s="13" t="n">
        <v>6</v>
      </c>
      <c r="E43" t="inlineStr">
        <is>
          <t>No</t>
        </is>
      </c>
      <c r="G43" t="inlineStr">
        <is>
          <t>No</t>
        </is>
      </c>
      <c r="H43" t="inlineStr">
        <is>
          <t>2026-10-13</t>
        </is>
      </c>
      <c r="I43" t="inlineStr">
        <is>
          <t>https://squareup.com/us/en/payroll/pricing</t>
        </is>
      </c>
    </row>
    <row r="44">
      <c r="A44" t="inlineStr">
        <is>
          <t>Paychex Flex Essentials</t>
        </is>
      </c>
      <c r="B44" t="inlineStr">
        <is>
          <t>Paychex Flex</t>
        </is>
      </c>
      <c r="C44" s="13" t="n">
        <v>39</v>
      </c>
      <c r="D44" s="13" t="n">
        <v>5</v>
      </c>
      <c r="E44" t="inlineStr">
        <is>
          <t>No</t>
        </is>
      </c>
      <c r="F44" t="n">
        <v>19</v>
      </c>
      <c r="G44" t="inlineStr">
        <is>
          <t>No</t>
        </is>
      </c>
      <c r="H44" t="inlineStr">
        <is>
          <t>2026-10-13</t>
        </is>
      </c>
      <c r="I44" t="inlineStr">
        <is>
          <t>https://www.paychex.com/payroll/paychex-flex-essentials</t>
        </is>
      </c>
    </row>
    <row r="45">
      <c r="A45" t="inlineStr">
        <is>
          <t>Rippling (from)</t>
        </is>
      </c>
      <c r="B45" t="inlineStr">
        <is>
          <t>Rippling</t>
        </is>
      </c>
      <c r="C45" s="13" t="n">
        <v>40</v>
      </c>
      <c r="D45" s="13" t="n">
        <v>18</v>
      </c>
      <c r="E45" t="inlineStr">
        <is>
          <t>No</t>
        </is>
      </c>
      <c r="G45" t="inlineStr">
        <is>
          <t>No</t>
        </is>
      </c>
      <c r="H45" t="inlineStr">
        <is>
          <t>2026-10-13</t>
        </is>
      </c>
      <c r="I45" t="inlineStr">
        <is>
          <t>https://www.rippling.com/pricing</t>
        </is>
      </c>
    </row>
    <row r="46">
      <c r="A46" t="inlineStr">
        <is>
          <t>Deel US Payroll</t>
        </is>
      </c>
      <c r="B46" t="inlineStr">
        <is>
          <t>Deel</t>
        </is>
      </c>
      <c r="C46" s="13" t="n">
        <v>0</v>
      </c>
      <c r="D46" s="13" t="n">
        <v>29</v>
      </c>
      <c r="E46" t="inlineStr">
        <is>
          <t>No</t>
        </is>
      </c>
      <c r="G46" t="inlineStr">
        <is>
          <t>No</t>
        </is>
      </c>
      <c r="H46" t="inlineStr">
        <is>
          <t>2026-10-13</t>
        </is>
      </c>
      <c r="I46" t="inlineStr">
        <is>
          <t>https://www.deel.com/pricing/</t>
        </is>
      </c>
    </row>
    <row r="47">
      <c r="A47" t="inlineStr">
        <is>
          <t>Deel US PEO</t>
        </is>
      </c>
      <c r="B47" t="inlineStr">
        <is>
          <t>Deel</t>
        </is>
      </c>
      <c r="C47" s="13" t="n">
        <v>0</v>
      </c>
      <c r="D47" s="13" t="n">
        <v>125</v>
      </c>
      <c r="E47" t="inlineStr">
        <is>
          <t>No</t>
        </is>
      </c>
      <c r="G47" t="inlineStr">
        <is>
          <t>Yes</t>
        </is>
      </c>
      <c r="H47" t="inlineStr">
        <is>
          <t>2026-10-13</t>
        </is>
      </c>
      <c r="I47" t="inlineStr">
        <is>
          <t>https://www.deel.com/pricing/</t>
        </is>
      </c>
    </row>
    <row r="49">
      <c r="A49" s="17" t="inlineStr">
        <is>
          <t>Employer of record (EOR) providers</t>
        </is>
      </c>
    </row>
    <row r="50">
      <c r="A50" s="10" t="inlineStr">
        <is>
          <t>Plan</t>
        </is>
      </c>
      <c r="B50" s="10" t="inlineStr">
        <is>
          <t>Vendor</t>
        </is>
      </c>
      <c r="C50" s="10" t="inlineStr">
        <is>
          <t>Base per month</t>
        </is>
      </c>
      <c r="D50" s="10" t="inlineStr">
        <is>
          <t>Per person per month</t>
        </is>
      </c>
      <c r="E50" s="10" t="inlineStr">
        <is>
          <t>One state only</t>
        </is>
      </c>
      <c r="F50" s="10" t="inlineStr">
        <is>
          <t>Max people</t>
        </is>
      </c>
      <c r="G50" s="10" t="inlineStr">
        <is>
          <t>PEO</t>
        </is>
      </c>
      <c r="H50" s="10" t="inlineStr">
        <is>
          <t>Verified</t>
        </is>
      </c>
      <c r="I50" s="10" t="inlineStr">
        <is>
          <t>Pricing page</t>
        </is>
      </c>
    </row>
    <row r="51">
      <c r="A51" t="inlineStr">
        <is>
          <t>Deel</t>
        </is>
      </c>
      <c r="B51" t="inlineStr">
        <is>
          <t>Deel</t>
        </is>
      </c>
      <c r="C51" s="13" t="n">
        <v>0</v>
      </c>
      <c r="D51" s="13" t="n">
        <v>599</v>
      </c>
      <c r="E51" t="inlineStr">
        <is>
          <t>No</t>
        </is>
      </c>
      <c r="G51" t="inlineStr">
        <is>
          <t>No</t>
        </is>
      </c>
      <c r="H51" t="inlineStr">
        <is>
          <t>2026-10-13</t>
        </is>
      </c>
      <c r="I51" t="inlineStr">
        <is>
          <t>https://www.deel.com/pricing/</t>
        </is>
      </c>
    </row>
    <row r="52">
      <c r="A52" t="inlineStr">
        <is>
          <t>Remote</t>
        </is>
      </c>
      <c r="B52" t="inlineStr">
        <is>
          <t>Remote</t>
        </is>
      </c>
      <c r="C52" s="13" t="n">
        <v>0</v>
      </c>
      <c r="D52" s="13" t="n">
        <v>599</v>
      </c>
      <c r="E52" t="inlineStr">
        <is>
          <t>No</t>
        </is>
      </c>
      <c r="G52" t="inlineStr">
        <is>
          <t>No</t>
        </is>
      </c>
      <c r="H52" t="inlineStr">
        <is>
          <t>2026-10-13</t>
        </is>
      </c>
      <c r="I52" t="inlineStr">
        <is>
          <t>https://remote.com/pricing</t>
        </is>
      </c>
    </row>
    <row r="53">
      <c r="A53" t="inlineStr">
        <is>
          <t>Rippling (from)</t>
        </is>
      </c>
      <c r="B53" t="inlineStr">
        <is>
          <t>Rippling</t>
        </is>
      </c>
      <c r="C53" s="13" t="n">
        <v>0</v>
      </c>
      <c r="D53" s="13" t="n">
        <v>499</v>
      </c>
      <c r="E53" t="inlineStr">
        <is>
          <t>No</t>
        </is>
      </c>
      <c r="G53" t="inlineStr">
        <is>
          <t>No</t>
        </is>
      </c>
      <c r="H53" t="inlineStr">
        <is>
          <t>2026-10-13</t>
        </is>
      </c>
      <c r="I53" t="inlineStr">
        <is>
          <t>https://www.rippling.com/pricing</t>
        </is>
      </c>
    </row>
    <row r="54">
      <c r="A54" t="inlineStr">
        <is>
          <t>Multiplier Core</t>
        </is>
      </c>
      <c r="B54" t="inlineStr">
        <is>
          <t>Multiplier</t>
        </is>
      </c>
      <c r="C54" s="13" t="n">
        <v>0</v>
      </c>
      <c r="D54" s="13" t="n">
        <v>499</v>
      </c>
      <c r="E54" t="inlineStr">
        <is>
          <t>No</t>
        </is>
      </c>
      <c r="G54" t="inlineStr">
        <is>
          <t>No</t>
        </is>
      </c>
      <c r="H54" t="inlineStr">
        <is>
          <t>2026-10-13</t>
        </is>
      </c>
      <c r="I54" t="inlineStr">
        <is>
          <t>https://www.usemultiplier.com/pricing</t>
        </is>
      </c>
    </row>
    <row r="55">
      <c r="A55" t="inlineStr">
        <is>
          <t>Papaya Global (from)</t>
        </is>
      </c>
      <c r="B55" t="inlineStr">
        <is>
          <t>Papaya Global</t>
        </is>
      </c>
      <c r="C55" s="13" t="n">
        <v>0</v>
      </c>
      <c r="D55" s="13" t="n">
        <v>499</v>
      </c>
      <c r="E55" t="inlineStr">
        <is>
          <t>No</t>
        </is>
      </c>
      <c r="G55" t="inlineStr">
        <is>
          <t>No</t>
        </is>
      </c>
      <c r="H55" t="inlineStr">
        <is>
          <t>2026-10-13</t>
        </is>
      </c>
      <c r="I55" t="inlineStr">
        <is>
          <t>https://www.papayaglobal.com/pricing/</t>
        </is>
      </c>
    </row>
    <row r="56">
      <c r="A56" t="inlineStr">
        <is>
          <t>Pebl (ex Velocity Global)</t>
        </is>
      </c>
      <c r="B56" t="inlineStr">
        <is>
          <t>Pebl (formerly Velocity Global)</t>
        </is>
      </c>
      <c r="C56" s="13" t="n">
        <v>0</v>
      </c>
      <c r="D56" s="13" t="n">
        <v>399</v>
      </c>
      <c r="E56" t="inlineStr">
        <is>
          <t>No</t>
        </is>
      </c>
      <c r="G56" t="inlineStr">
        <is>
          <t>No</t>
        </is>
      </c>
      <c r="H56" t="inlineStr">
        <is>
          <t>2026-10-13</t>
        </is>
      </c>
      <c r="I56" t="inlineStr">
        <is>
          <t>https://hellopebl.com/eor-pricing/</t>
        </is>
      </c>
    </row>
    <row r="57">
      <c r="A57" t="inlineStr">
        <is>
          <t>Oyster</t>
        </is>
      </c>
      <c r="B57" t="inlineStr">
        <is>
          <t>Oyster</t>
        </is>
      </c>
      <c r="C57" s="13" t="n">
        <v>0</v>
      </c>
      <c r="D57" s="13" t="n">
        <v>699</v>
      </c>
      <c r="E57" t="inlineStr">
        <is>
          <t>No</t>
        </is>
      </c>
      <c r="G57" t="inlineStr">
        <is>
          <t>No</t>
        </is>
      </c>
      <c r="H57" t="inlineStr">
        <is>
          <t>2026-10-13</t>
        </is>
      </c>
      <c r="I57" t="inlineStr">
        <is>
          <t>https://www.oysterhr.com/pricing</t>
        </is>
      </c>
    </row>
    <row r="58">
      <c r="A58" t="inlineStr">
        <is>
          <t>Justworks (with its PEO only)</t>
        </is>
      </c>
      <c r="B58" t="inlineStr">
        <is>
          <t>Justworks</t>
        </is>
      </c>
      <c r="C58" s="13" t="n">
        <v>0</v>
      </c>
      <c r="D58" s="13" t="n">
        <v>599</v>
      </c>
      <c r="E58" t="inlineStr">
        <is>
          <t>No</t>
        </is>
      </c>
      <c r="G58" t="inlineStr">
        <is>
          <t>No</t>
        </is>
      </c>
      <c r="H58" t="inlineStr">
        <is>
          <t>2026-10-13</t>
        </is>
      </c>
      <c r="I58" t="inlineStr">
        <is>
          <t>https://www.justworks.com/pricing</t>
        </is>
      </c>
    </row>
    <row r="60">
      <c r="A60" s="17" t="inlineStr">
        <is>
          <t>Contractor management providers</t>
        </is>
      </c>
    </row>
    <row r="61">
      <c r="A61" s="10" t="inlineStr">
        <is>
          <t>Plan</t>
        </is>
      </c>
      <c r="B61" s="10" t="inlineStr">
        <is>
          <t>Vendor</t>
        </is>
      </c>
      <c r="C61" s="10" t="inlineStr">
        <is>
          <t>Base per month</t>
        </is>
      </c>
      <c r="D61" s="10" t="inlineStr">
        <is>
          <t>Per person per month</t>
        </is>
      </c>
      <c r="E61" s="10" t="inlineStr">
        <is>
          <t>One state only</t>
        </is>
      </c>
      <c r="F61" s="10" t="inlineStr">
        <is>
          <t>Max people</t>
        </is>
      </c>
      <c r="G61" s="10" t="inlineStr">
        <is>
          <t>PEO</t>
        </is>
      </c>
      <c r="H61" s="10" t="inlineStr">
        <is>
          <t>Verified</t>
        </is>
      </c>
      <c r="I61" s="10" t="inlineStr">
        <is>
          <t>Pricing page</t>
        </is>
      </c>
    </row>
    <row r="62">
      <c r="A62" t="inlineStr">
        <is>
          <t>Deel</t>
        </is>
      </c>
      <c r="B62" t="inlineStr">
        <is>
          <t>Deel</t>
        </is>
      </c>
      <c r="C62" s="13" t="n">
        <v>0</v>
      </c>
      <c r="D62" s="13" t="n">
        <v>49</v>
      </c>
      <c r="E62" t="inlineStr">
        <is>
          <t>No</t>
        </is>
      </c>
      <c r="G62" t="inlineStr">
        <is>
          <t>No</t>
        </is>
      </c>
      <c r="H62" t="inlineStr">
        <is>
          <t>2026-10-13</t>
        </is>
      </c>
      <c r="I62" t="inlineStr">
        <is>
          <t>https://www.deel.com/pricing/</t>
        </is>
      </c>
    </row>
    <row r="63">
      <c r="A63" t="inlineStr">
        <is>
          <t>Remote</t>
        </is>
      </c>
      <c r="B63" t="inlineStr">
        <is>
          <t>Remote</t>
        </is>
      </c>
      <c r="C63" s="13" t="n">
        <v>0</v>
      </c>
      <c r="D63" s="13" t="n">
        <v>29</v>
      </c>
      <c r="E63" t="inlineStr">
        <is>
          <t>No</t>
        </is>
      </c>
      <c r="G63" t="inlineStr">
        <is>
          <t>No</t>
        </is>
      </c>
      <c r="H63" t="inlineStr">
        <is>
          <t>2026-10-13</t>
        </is>
      </c>
      <c r="I63" t="inlineStr">
        <is>
          <t>https://remote.com/pricing</t>
        </is>
      </c>
    </row>
    <row r="64">
      <c r="A64" t="inlineStr">
        <is>
          <t>Oyster</t>
        </is>
      </c>
      <c r="B64" t="inlineStr">
        <is>
          <t>Oyster</t>
        </is>
      </c>
      <c r="C64" s="13" t="n">
        <v>0</v>
      </c>
      <c r="D64" s="13" t="n">
        <v>29</v>
      </c>
      <c r="E64" t="inlineStr">
        <is>
          <t>No</t>
        </is>
      </c>
      <c r="G64" t="inlineStr">
        <is>
          <t>No</t>
        </is>
      </c>
      <c r="H64" t="inlineStr">
        <is>
          <t>2026-10-13</t>
        </is>
      </c>
      <c r="I64" t="inlineStr">
        <is>
          <t>https://www.oysterhr.com/pricing</t>
        </is>
      </c>
    </row>
    <row r="65">
      <c r="A65" t="inlineStr">
        <is>
          <t>Multiplier</t>
        </is>
      </c>
      <c r="B65" t="inlineStr">
        <is>
          <t>Multiplier</t>
        </is>
      </c>
      <c r="C65" s="13" t="n">
        <v>0</v>
      </c>
      <c r="D65" s="13" t="n">
        <v>49</v>
      </c>
      <c r="E65" t="inlineStr">
        <is>
          <t>No</t>
        </is>
      </c>
      <c r="G65" t="inlineStr">
        <is>
          <t>No</t>
        </is>
      </c>
      <c r="H65" t="inlineStr">
        <is>
          <t>2026-10-13</t>
        </is>
      </c>
      <c r="I65" t="inlineStr">
        <is>
          <t>https://www.usemultiplier.com/pricing</t>
        </is>
      </c>
    </row>
    <row r="66">
      <c r="A66" t="inlineStr">
        <is>
          <t>Papaya Global (from)</t>
        </is>
      </c>
      <c r="B66" t="inlineStr">
        <is>
          <t>Papaya Global</t>
        </is>
      </c>
      <c r="C66" s="13" t="n">
        <v>0</v>
      </c>
      <c r="D66" s="13" t="n">
        <v>5</v>
      </c>
      <c r="E66" t="inlineStr">
        <is>
          <t>No</t>
        </is>
      </c>
      <c r="G66" t="inlineStr">
        <is>
          <t>No</t>
        </is>
      </c>
      <c r="H66" t="inlineStr">
        <is>
          <t>2026-10-13</t>
        </is>
      </c>
      <c r="I66" t="inlineStr">
        <is>
          <t>https://www.papayaglobal.com/pricing/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3" t="inlineStr">
        <is>
          <t>Free template by Adlega</t>
        </is>
      </c>
    </row>
    <row r="2">
      <c r="A2" s="24" t="inlineStr">
        <is>
          <t>Live calculator: https://adlega.com/blog/tools/payroll-cost/</t>
        </is>
      </c>
    </row>
    <row r="3">
      <c r="A3" s="24" t="inlineStr">
        <is>
          <t>Version: October 2026</t>
        </is>
      </c>
    </row>
    <row r="4">
      <c r="A4" s="24" t="inlineStr"/>
    </row>
    <row r="5">
      <c r="A5" s="24" t="inlineStr">
        <is>
          <t>This template is a planning aid, not tax, legal or investment advice. Check the numbers with your own advisers before you act on them.</t>
        </is>
      </c>
    </row>
    <row r="6">
      <c r="A6" s="24" t="inlineStr">
        <is>
          <t>Blue cells on a light yellow background are inputs. Every other number is a live Excel formula that mirrors the web calculator.</t>
        </is>
      </c>
    </row>
    <row r="7">
      <c r="A7" s="24" t="inlineStr"/>
    </row>
    <row r="8">
      <c r="A8" s="24" t="inlineStr">
        <is>
          <t>US: Social Security 6.2% to $184,500, Medicare 1.45%, FUTA 0.6% on $7,000 plus California's credit reduction, state unemployment at the new-employer rate you set; health is the average employer share from KFF's 2025 survey. Abroad: 2026 employer social contributions with their caps. EOR providers bill the on-cost on top of their fee. "From" = the vendor's starting price. An estimate, not tax advice.</t>
        </is>
      </c>
    </row>
    <row r="9">
      <c r="A9" s="24" t="inlineStr">
        <is>
          <t>Employer on-cost formulas abroad: Germany pension 9.3%, unemployment 1.3% and insolvency 0.15% to EUR 101,400, health 8.75% and care 1.8% to EUR 69,750; UK NIC 15% above GBP 5,000 and pension 3% of GBP 6,240-50,270; Canada (Ontario) CPP 5.95% (3,500-74,600), CPP2 4% (74,600-85,000), EI 1.4 x 1.63% to 68,900, EHT 1.95%; India EPF+EPS 12% and EDLI+admin 1% on basic (50% of salary) capped at INR 300,000 a year, gratuity 15 days a year; Poland pension 9.76% and disability 6.5% to PLN 282,600, accident 1.67%, Labour+Solidarity Fund and FGSP 2.55%, PPK 1.5%; Brazil 13th salary, 1/3 vacation bonus, then INSS 20%, RAT 2%, third-party levies 5.8% and FGTS 8% on salary + 13th + vacation bonus.</t>
        </is>
      </c>
    </row>
    <row r="10">
      <c r="A10" s="24" t="inlineStr"/>
    </row>
    <row r="11">
      <c r="A11" s="24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Payroll and Employer Cost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