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-&quot;$&quot;#,##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" fontId="4" fillId="3" borderId="0" pivotButton="0" quotePrefix="0" xfId="0"/>
    <xf numFmtId="0" fontId="3" fillId="0" borderId="0" pivotButton="0" quotePrefix="0" xfId="0"/>
    <xf numFmtId="1" fontId="3" fillId="4" borderId="0" pivotButton="0" quotePrefix="0" xfId="0"/>
    <xf numFmtId="164" fontId="4" fillId="3" borderId="0" pivotButton="0" quotePrefix="0" xfId="0"/>
    <xf numFmtId="164" fontId="0" fillId="0" borderId="0" pivotButton="0" quotePrefix="0" xfId="0"/>
    <xf numFmtId="164" fontId="3" fillId="0" borderId="0" pivotButton="0" quotePrefix="0" xfId="0"/>
    <xf numFmtId="0" fontId="4" fillId="3" borderId="0" pivotButton="0" quotePrefix="0" xfId="0"/>
    <xf numFmtId="9" fontId="0" fillId="0" borderId="0" pivotButton="0" quotePrefix="0" xfId="0"/>
    <xf numFmtId="1" fontId="0" fillId="0" borderId="0" pivotButton="0" quotePrefix="0" xfId="0"/>
    <xf numFmtId="0" fontId="3" fillId="4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8" customWidth="1" min="2" max="2"/>
    <col width="18" customWidth="1" min="3" max="3"/>
    <col width="18" customWidth="1" min="4" max="4"/>
    <col width="18" customWidth="1" min="5" max="5"/>
    <col width="40" customWidth="1" min="6" max="6"/>
  </cols>
  <sheetData>
    <row r="1">
      <c r="A1" s="1" t="inlineStr">
        <is>
          <t>R&amp;D Tax Credit Estimator (Section 41 ASC, Section 280C, payroll election, Section G test)</t>
        </is>
      </c>
    </row>
    <row r="2">
      <c r="A2" s="2" t="inlineStr">
        <is>
          <t>Change the blue cells on light yellow. Every other number is a live formula. Estimate only, not tax advice. Live version: https://adlega.com/blog/tools/rd-tax-credit/</t>
        </is>
      </c>
    </row>
    <row r="4">
      <c r="A4" s="3" t="inlineStr">
        <is>
          <t>Credit year</t>
        </is>
      </c>
      <c r="B4" s="4" t="n"/>
      <c r="C4" s="4" t="n"/>
      <c r="D4" s="4" t="n"/>
      <c r="E4" s="4" t="n"/>
      <c r="F4" s="4" t="n"/>
    </row>
    <row r="5">
      <c r="A5" t="inlineStr">
        <is>
          <t>Credit year (calendar tax year)</t>
        </is>
      </c>
      <c r="B5" s="5" t="n">
        <v>2026</v>
      </c>
    </row>
    <row r="7">
      <c r="A7" s="3" t="inlineStr">
        <is>
          <t>Qualified research expenses (US research only)</t>
        </is>
      </c>
      <c r="B7" s="4" t="n"/>
      <c r="C7" s="4" t="n"/>
      <c r="D7" s="4" t="n"/>
      <c r="E7" s="4" t="n"/>
      <c r="F7" s="4" t="n"/>
    </row>
    <row r="8">
      <c r="A8" s="6" t="inlineStr">
        <is>
          <t>Cost</t>
        </is>
      </c>
      <c r="B8" s="7">
        <f>B5</f>
        <v/>
      </c>
      <c r="C8" s="7">
        <f>B5-1</f>
        <v/>
      </c>
      <c r="D8" s="7">
        <f>B5-2</f>
        <v/>
      </c>
      <c r="E8" s="7">
        <f>B5-3</f>
        <v/>
      </c>
      <c r="F8" s="2" t="inlineStr">
        <is>
          <t>Column B = credit year, C to E = the 3 prior years</t>
        </is>
      </c>
    </row>
    <row r="9">
      <c r="A9" t="inlineStr">
        <is>
          <t>Wages for qualified services</t>
        </is>
      </c>
      <c r="B9" s="8" t="n">
        <v>1100000</v>
      </c>
      <c r="C9" s="8" t="n">
        <v>800000</v>
      </c>
      <c r="D9" s="8" t="n">
        <v>500000</v>
      </c>
      <c r="E9" s="8" t="n">
        <v>300000</v>
      </c>
    </row>
    <row r="10">
      <c r="A10" t="inlineStr">
        <is>
          <t>Supplies used in research</t>
        </is>
      </c>
      <c r="B10" s="8" t="n">
        <v>5000</v>
      </c>
      <c r="C10" s="8" t="n">
        <v>0</v>
      </c>
      <c r="D10" s="8" t="n">
        <v>0</v>
      </c>
      <c r="E10" s="8" t="n">
        <v>0</v>
      </c>
    </row>
    <row r="11">
      <c r="A11" t="inlineStr">
        <is>
          <t>Rented computer time</t>
        </is>
      </c>
      <c r="B11" s="8" t="n">
        <v>20000</v>
      </c>
      <c r="C11" s="8" t="n">
        <v>15000</v>
      </c>
      <c r="D11" s="8" t="n">
        <v>10000</v>
      </c>
      <c r="E11" s="8" t="n">
        <v>6000</v>
      </c>
    </row>
    <row r="12">
      <c r="A12" t="inlineStr">
        <is>
          <t>Contract research paid (full amount)</t>
        </is>
      </c>
      <c r="B12" s="8" t="n">
        <v>100000</v>
      </c>
      <c r="C12" s="8" t="n">
        <v>80000</v>
      </c>
      <c r="D12" s="8" t="n">
        <v>60000</v>
      </c>
      <c r="E12" s="8" t="n">
        <v>40000</v>
      </c>
    </row>
    <row r="13">
      <c r="A13" t="inlineStr">
        <is>
          <t>Contract research counted (65%)</t>
        </is>
      </c>
      <c r="B13" s="9">
        <f>B12*0.65</f>
        <v/>
      </c>
      <c r="C13" s="9">
        <f>C12*0.65</f>
        <v/>
      </c>
      <c r="D13" s="9">
        <f>D12*0.65</f>
        <v/>
      </c>
      <c r="E13" s="9">
        <f>E12*0.65</f>
        <v/>
      </c>
    </row>
    <row r="14">
      <c r="A14" s="6" t="inlineStr">
        <is>
          <t>QREs</t>
        </is>
      </c>
      <c r="B14" s="10">
        <f>B9+B10+B11+B13</f>
        <v/>
      </c>
      <c r="C14" s="10">
        <f>C9+C10+C11+C13</f>
        <v/>
      </c>
      <c r="D14" s="10">
        <f>D9+D10+D11+D13</f>
        <v/>
      </c>
      <c r="E14" s="10">
        <f>E9+E10+E11+E13</f>
        <v/>
      </c>
      <c r="F14" s="2" t="inlineStr">
        <is>
          <t>Put 0 in a year with no research spend (triggers the 6% rule)</t>
        </is>
      </c>
    </row>
    <row r="16">
      <c r="A16" s="3" t="inlineStr">
        <is>
          <t>Elections, gross receipts and payroll</t>
        </is>
      </c>
      <c r="B16" s="4" t="n"/>
      <c r="C16" s="4" t="n"/>
      <c r="D16" s="4" t="n"/>
      <c r="E16" s="4" t="n"/>
      <c r="F16" s="4" t="n"/>
    </row>
    <row r="17">
      <c r="A17" t="inlineStr">
        <is>
          <t>Elect the reduced credit under Section 280C(c)? (Yes/No)</t>
        </is>
      </c>
      <c r="B17" s="11" t="inlineStr">
        <is>
          <t>No</t>
        </is>
      </c>
    </row>
    <row r="18">
      <c r="A18" t="inlineStr">
        <is>
          <t>Elect the payroll tax credit if qualified? (Yes/No)</t>
        </is>
      </c>
      <c r="B18" s="11" t="inlineStr">
        <is>
          <t>Yes</t>
        </is>
      </c>
    </row>
    <row r="19">
      <c r="A19" t="inlineStr">
        <is>
          <t>Gross receipts, credit year (incl. interest)</t>
        </is>
      </c>
      <c r="B19" s="8" t="n">
        <v>1800000</v>
      </c>
    </row>
    <row r="20">
      <c r="A20" t="inlineStr">
        <is>
          <t>First year with gross receipts (0 = none yet)</t>
        </is>
      </c>
      <c r="B20" s="5" t="n">
        <v>2023</v>
      </c>
    </row>
    <row r="21">
      <c r="A21" t="inlineStr">
        <is>
          <t>Earlier years with a payroll election</t>
        </is>
      </c>
      <c r="B21" s="5" t="n">
        <v>1</v>
      </c>
    </row>
    <row r="22">
      <c r="A22" t="inlineStr">
        <is>
          <t>Credit used against income tax this year</t>
        </is>
      </c>
      <c r="B22" s="8" t="n">
        <v>0</v>
      </c>
    </row>
    <row r="23">
      <c r="A23" t="inlineStr">
        <is>
          <t>Return filed: 1 = Jan-Mar, 2 = Apr-Jun, 3 = Jul-Sep, 4 = Oct 1-15 (of the next year)</t>
        </is>
      </c>
      <c r="B23" s="5" t="n">
        <v>1</v>
      </c>
    </row>
    <row r="24">
      <c r="A24" t="inlineStr">
        <is>
          <t>Employer Social Security + Medicare tax per quarter</t>
        </is>
      </c>
      <c r="B24" s="8" t="n">
        <v>30000</v>
      </c>
    </row>
    <row r="25">
      <c r="A25" t="inlineStr">
        <is>
          <t>Average annual gross receipts, prior 3 tax years</t>
        </is>
      </c>
      <c r="B25" s="8" t="n">
        <v>1100000</v>
      </c>
    </row>
    <row r="26">
      <c r="A26" t="inlineStr">
        <is>
          <t>Claiming on an original return? (Yes/No)</t>
        </is>
      </c>
      <c r="B26" s="11" t="inlineStr">
        <is>
          <t>Yes</t>
        </is>
      </c>
    </row>
    <row r="28">
      <c r="A28" s="3" t="inlineStr">
        <is>
          <t>Results</t>
        </is>
      </c>
      <c r="B28" s="4" t="n"/>
      <c r="C28" s="4" t="n"/>
      <c r="D28" s="4" t="n"/>
      <c r="E28" s="4" t="n"/>
      <c r="F28" s="4" t="n"/>
    </row>
    <row r="29">
      <c r="A29" t="inlineStr">
        <is>
          <t>QREs of the 3 prior years</t>
        </is>
      </c>
      <c r="B29" s="9">
        <f>SUM(C14:E14)</f>
        <v/>
      </c>
      <c r="F29" s="2" t="inlineStr">
        <is>
          <t>Form 6765 line 21</t>
        </is>
      </c>
    </row>
    <row r="30">
      <c r="A30" t="inlineStr">
        <is>
          <t>Any prior year without QREs? (6% rule)</t>
        </is>
      </c>
      <c r="B30">
        <f>IF(MIN(C14:E14)&lt;=0,"Yes","No")</f>
        <v/>
      </c>
      <c r="F30" s="2" t="inlineStr">
        <is>
          <t>26 U.S.C. 41(c)(4)(B)</t>
        </is>
      </c>
    </row>
    <row r="31">
      <c r="A31" t="inlineStr">
        <is>
          <t>Base: 50% of the 3-year average</t>
        </is>
      </c>
      <c r="B31" s="9">
        <f>IF(B30="Yes",0,B29/6)</f>
        <v/>
      </c>
      <c r="F31" s="2" t="inlineStr">
        <is>
          <t>Form 6765 line 22</t>
        </is>
      </c>
    </row>
    <row r="32">
      <c r="A32" t="inlineStr">
        <is>
          <t>QREs above the base</t>
        </is>
      </c>
      <c r="B32" s="9">
        <f>IF(B30="Yes",B14,MAX(0,B14-B31))</f>
        <v/>
      </c>
      <c r="F32" s="2" t="inlineStr">
        <is>
          <t>Form 6765 line 23</t>
        </is>
      </c>
    </row>
    <row r="33">
      <c r="A33" t="inlineStr">
        <is>
          <t>Rate</t>
        </is>
      </c>
      <c r="B33" s="12">
        <f>IF(B30="Yes",0.06,0.14)</f>
        <v/>
      </c>
      <c r="F33" s="2" t="inlineStr">
        <is>
          <t>14%, or 6% under the special rule</t>
        </is>
      </c>
    </row>
    <row r="34">
      <c r="A34" s="6" t="inlineStr">
        <is>
          <t>Full credit (alternative simplified credit)</t>
        </is>
      </c>
      <c r="B34" s="10">
        <f>B32*B33</f>
        <v/>
      </c>
      <c r="F34" s="2" t="inlineStr">
        <is>
          <t>Form 6765 line 24</t>
        </is>
      </c>
    </row>
    <row r="35">
      <c r="A35" t="inlineStr">
        <is>
          <t>Reduced credit if 280C(c) is elected (x 79%)</t>
        </is>
      </c>
      <c r="B35" s="9">
        <f>B34*(1-0.21)</f>
        <v/>
      </c>
      <c r="F35" s="2" t="inlineStr">
        <is>
          <t>Form 6765 line 26; 21% = Section 11(b) rate</t>
        </is>
      </c>
    </row>
    <row r="36">
      <c r="A36" s="6" t="inlineStr">
        <is>
          <t>Credit claimed</t>
        </is>
      </c>
      <c r="B36" s="10">
        <f>IF(B17="Yes",B35,B34)</f>
        <v/>
      </c>
    </row>
    <row r="37">
      <c r="A37" t="inlineStr">
        <is>
          <t>Cut to the Section 174A deduction (no election)</t>
        </is>
      </c>
      <c r="B37" s="9">
        <f>IF(B17="Yes",0,B34)</f>
        <v/>
      </c>
      <c r="F37" s="2" t="inlineStr">
        <is>
          <t>Section 280C(c)(1)</t>
        </is>
      </c>
    </row>
    <row r="38">
      <c r="A38" t="inlineStr">
        <is>
          <t>Gross receipts under $5,000,000?</t>
        </is>
      </c>
      <c r="B38">
        <f>IF(B19&lt;5000000,"Yes","No")</f>
        <v/>
      </c>
      <c r="F38" s="2" t="inlineStr">
        <is>
          <t>41(h)(3)(A)(i)(I)</t>
        </is>
      </c>
    </row>
    <row r="39">
      <c r="A39" t="inlineStr">
        <is>
          <t>Start of the 5-year window</t>
        </is>
      </c>
      <c r="B39" s="13">
        <f>B5-4</f>
        <v/>
      </c>
    </row>
    <row r="40">
      <c r="A40" t="inlineStr">
        <is>
          <t>No gross receipts before the window?</t>
        </is>
      </c>
      <c r="B40">
        <f>IF(OR(B20&lt;=0,B20&gt;=B39),"Yes","No")</f>
        <v/>
      </c>
      <c r="F40" s="2" t="inlineStr">
        <is>
          <t>41(h)(3)(A)(i)(II)</t>
        </is>
      </c>
    </row>
    <row r="41">
      <c r="A41" t="inlineStr">
        <is>
          <t>Fewer than 5 earlier payroll elections?</t>
        </is>
      </c>
      <c r="B41">
        <f>IF(B21&lt;5,"Yes","No")</f>
        <v/>
      </c>
      <c r="F41" s="2" t="inlineStr">
        <is>
          <t>41(h)(4)(B)(ii)</t>
        </is>
      </c>
    </row>
    <row r="42">
      <c r="A42" t="inlineStr">
        <is>
          <t>Qualified small business?</t>
        </is>
      </c>
      <c r="B42">
        <f>IF(AND(B38="Yes",B40="Yes",B41="Yes"),"Yes","No")</f>
        <v/>
      </c>
    </row>
    <row r="43">
      <c r="A43" s="6" t="inlineStr">
        <is>
          <t>Credit against payroll tax</t>
        </is>
      </c>
      <c r="B43" s="10">
        <f>IF(AND(B42="Yes",B18="Yes"),MIN(500000,B36,MAX(0,B36-B22)),0)</f>
        <v/>
      </c>
      <c r="F43" s="2" t="inlineStr">
        <is>
          <t>Max $500,000; Form 6765 line 34</t>
        </is>
      </c>
    </row>
    <row r="44">
      <c r="A44" t="inlineStr">
        <is>
          <t>Credit against income tax or carried forward</t>
        </is>
      </c>
      <c r="B44" s="9">
        <f>B36-B43</f>
        <v/>
      </c>
    </row>
    <row r="45">
      <c r="A45" t="inlineStr">
        <is>
          <t>First payroll quarter: year</t>
        </is>
      </c>
      <c r="B45" s="13">
        <f>B5+1+IF(B23&gt;=4,1,0)</f>
        <v/>
      </c>
      <c r="F45" s="2" t="inlineStr">
        <is>
          <t>First quarter that begins after filing</t>
        </is>
      </c>
    </row>
    <row r="46">
      <c r="A46" t="inlineStr">
        <is>
          <t>First payroll quarter: quarter (1-4)</t>
        </is>
      </c>
      <c r="B46" s="13">
        <f>IF(B23&gt;=4,1,B23+1)</f>
        <v/>
      </c>
      <c r="F46" s="2" t="inlineStr">
        <is>
          <t>Claimed on Form 941 with Form 8974</t>
        </is>
      </c>
    </row>
    <row r="47">
      <c r="A47" t="inlineStr">
        <is>
          <t>Quarters to use the payroll credit</t>
        </is>
      </c>
      <c r="B47" s="13">
        <f>IF(OR(B43&lt;=0,B24&lt;=0),0,ROUNDUP(B43/B24,0))</f>
        <v/>
      </c>
      <c r="F47" s="2" t="inlineStr">
        <is>
          <t>At a flat employer tax per quarter</t>
        </is>
      </c>
    </row>
    <row r="48">
      <c r="A48" s="6" t="inlineStr">
        <is>
          <t>Form 6765 Section G</t>
        </is>
      </c>
      <c r="B48" s="6">
        <f>IF(B5&lt;2026,"Optional",IF(OR(AND(B42="Yes",B18="Yes",B43&gt;0),AND(B14&lt;=1500000,B25&lt;=50000000,B26="Yes")),"Not required","Required"))</f>
        <v/>
      </c>
      <c r="F48" s="2" t="inlineStr">
        <is>
          <t>Instructions for Form 6765 (Rev. Dec 2025)</t>
        </is>
      </c>
    </row>
    <row r="49">
      <c r="A49" t="inlineStr">
        <is>
          <t>If required: report at least this much QRE by component</t>
        </is>
      </c>
      <c r="B49" s="9">
        <f>B14*0.8</f>
        <v/>
      </c>
      <c r="F49" s="2" t="inlineStr">
        <is>
          <t>80% of QREs, up to 50 components</t>
        </is>
      </c>
    </row>
    <row r="51">
      <c r="A51" s="3" t="inlineStr">
        <is>
          <t>Payroll credit by quarter (first 12 quarters)</t>
        </is>
      </c>
      <c r="B51" s="4" t="n"/>
      <c r="C51" s="4" t="n"/>
      <c r="D51" s="4" t="n"/>
      <c r="E51" s="4" t="n"/>
      <c r="F51" s="4" t="n"/>
    </row>
    <row r="52">
      <c r="A52" s="14" t="inlineStr">
        <is>
          <t>Quarter #</t>
        </is>
      </c>
      <c r="B52" s="14" t="inlineStr">
        <is>
          <t>Year</t>
        </is>
      </c>
      <c r="C52" s="14" t="inlineStr">
        <is>
          <t>Quarter</t>
        </is>
      </c>
      <c r="D52" s="14" t="inlineStr">
        <is>
          <t>Used</t>
        </is>
      </c>
      <c r="E52" s="14" t="inlineStr">
        <is>
          <t>Carried forward</t>
        </is>
      </c>
    </row>
    <row r="53">
      <c r="A53" t="n">
        <v>1</v>
      </c>
      <c r="B53">
        <f>B$45+INT((B$46-1+0)/4)</f>
        <v/>
      </c>
      <c r="C53">
        <f>MOD(B$46-1+0,4)+1</f>
        <v/>
      </c>
      <c r="D53" s="9">
        <f>IF(B$24&lt;=0,0,MIN(B$43,B$24))</f>
        <v/>
      </c>
      <c r="E53" s="9">
        <f>B$43-D53</f>
        <v/>
      </c>
    </row>
    <row r="54">
      <c r="A54" t="n">
        <v>2</v>
      </c>
      <c r="B54">
        <f>B$45+INT((B$46-1+1)/4)</f>
        <v/>
      </c>
      <c r="C54">
        <f>MOD(B$46-1+1,4)+1</f>
        <v/>
      </c>
      <c r="D54" s="9">
        <f>IF(B$24&lt;=0,0,MIN(E53,B$24))</f>
        <v/>
      </c>
      <c r="E54" s="9">
        <f>E53-D54</f>
        <v/>
      </c>
    </row>
    <row r="55">
      <c r="A55" t="n">
        <v>3</v>
      </c>
      <c r="B55">
        <f>B$45+INT((B$46-1+2)/4)</f>
        <v/>
      </c>
      <c r="C55">
        <f>MOD(B$46-1+2,4)+1</f>
        <v/>
      </c>
      <c r="D55" s="9">
        <f>IF(B$24&lt;=0,0,MIN(E54,B$24))</f>
        <v/>
      </c>
      <c r="E55" s="9">
        <f>E54-D55</f>
        <v/>
      </c>
    </row>
    <row r="56">
      <c r="A56" t="n">
        <v>4</v>
      </c>
      <c r="B56">
        <f>B$45+INT((B$46-1+3)/4)</f>
        <v/>
      </c>
      <c r="C56">
        <f>MOD(B$46-1+3,4)+1</f>
        <v/>
      </c>
      <c r="D56" s="9">
        <f>IF(B$24&lt;=0,0,MIN(E55,B$24))</f>
        <v/>
      </c>
      <c r="E56" s="9">
        <f>E55-D56</f>
        <v/>
      </c>
    </row>
    <row r="57">
      <c r="A57" t="n">
        <v>5</v>
      </c>
      <c r="B57">
        <f>B$45+INT((B$46-1+4)/4)</f>
        <v/>
      </c>
      <c r="C57">
        <f>MOD(B$46-1+4,4)+1</f>
        <v/>
      </c>
      <c r="D57" s="9">
        <f>IF(B$24&lt;=0,0,MIN(E56,B$24))</f>
        <v/>
      </c>
      <c r="E57" s="9">
        <f>E56-D57</f>
        <v/>
      </c>
    </row>
    <row r="58">
      <c r="A58" t="n">
        <v>6</v>
      </c>
      <c r="B58">
        <f>B$45+INT((B$46-1+5)/4)</f>
        <v/>
      </c>
      <c r="C58">
        <f>MOD(B$46-1+5,4)+1</f>
        <v/>
      </c>
      <c r="D58" s="9">
        <f>IF(B$24&lt;=0,0,MIN(E57,B$24))</f>
        <v/>
      </c>
      <c r="E58" s="9">
        <f>E57-D58</f>
        <v/>
      </c>
    </row>
    <row r="59">
      <c r="A59" t="n">
        <v>7</v>
      </c>
      <c r="B59">
        <f>B$45+INT((B$46-1+6)/4)</f>
        <v/>
      </c>
      <c r="C59">
        <f>MOD(B$46-1+6,4)+1</f>
        <v/>
      </c>
      <c r="D59" s="9">
        <f>IF(B$24&lt;=0,0,MIN(E58,B$24))</f>
        <v/>
      </c>
      <c r="E59" s="9">
        <f>E58-D59</f>
        <v/>
      </c>
    </row>
    <row r="60">
      <c r="A60" t="n">
        <v>8</v>
      </c>
      <c r="B60">
        <f>B$45+INT((B$46-1+7)/4)</f>
        <v/>
      </c>
      <c r="C60">
        <f>MOD(B$46-1+7,4)+1</f>
        <v/>
      </c>
      <c r="D60" s="9">
        <f>IF(B$24&lt;=0,0,MIN(E59,B$24))</f>
        <v/>
      </c>
      <c r="E60" s="9">
        <f>E59-D60</f>
        <v/>
      </c>
    </row>
    <row r="61">
      <c r="A61" t="n">
        <v>9</v>
      </c>
      <c r="B61">
        <f>B$45+INT((B$46-1+8)/4)</f>
        <v/>
      </c>
      <c r="C61">
        <f>MOD(B$46-1+8,4)+1</f>
        <v/>
      </c>
      <c r="D61" s="9">
        <f>IF(B$24&lt;=0,0,MIN(E60,B$24))</f>
        <v/>
      </c>
      <c r="E61" s="9">
        <f>E60-D61</f>
        <v/>
      </c>
    </row>
    <row r="62">
      <c r="A62" t="n">
        <v>10</v>
      </c>
      <c r="B62">
        <f>B$45+INT((B$46-1+9)/4)</f>
        <v/>
      </c>
      <c r="C62">
        <f>MOD(B$46-1+9,4)+1</f>
        <v/>
      </c>
      <c r="D62" s="9">
        <f>IF(B$24&lt;=0,0,MIN(E61,B$24))</f>
        <v/>
      </c>
      <c r="E62" s="9">
        <f>E61-D62</f>
        <v/>
      </c>
    </row>
    <row r="63">
      <c r="A63" t="n">
        <v>11</v>
      </c>
      <c r="B63">
        <f>B$45+INT((B$46-1+10)/4)</f>
        <v/>
      </c>
      <c r="C63">
        <f>MOD(B$46-1+10,4)+1</f>
        <v/>
      </c>
      <c r="D63" s="9">
        <f>IF(B$24&lt;=0,0,MIN(E62,B$24))</f>
        <v/>
      </c>
      <c r="E63" s="9">
        <f>E62-D63</f>
        <v/>
      </c>
    </row>
    <row r="64">
      <c r="A64" t="n">
        <v>12</v>
      </c>
      <c r="B64">
        <f>B$45+INT((B$46-1+11)/4)</f>
        <v/>
      </c>
      <c r="C64">
        <f>MOD(B$46-1+11,4)+1</f>
        <v/>
      </c>
      <c r="D64" s="9">
        <f>IF(B$24&lt;=0,0,MIN(E63,B$24))</f>
        <v/>
      </c>
      <c r="E64" s="9">
        <f>E63-D64</f>
        <v/>
      </c>
    </row>
  </sheetData>
  <dataValidations count="2">
    <dataValidation sqref="B17 B18 B26" showDropDown="0" showInputMessage="0" showErrorMessage="0" allowBlank="0" type="list">
      <formula1>"Yes,No"</formula1>
    </dataValidation>
    <dataValidation sqref="B23" showDropDown="0" showInputMessage="0" showErrorMessage="0" allowBlank="0" type="list">
      <formula1>"1,2,3,4"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Free template by Adlega</t>
        </is>
      </c>
    </row>
    <row r="2">
      <c r="A2" s="16" t="inlineStr">
        <is>
          <t>Live R&amp;D tax credit estimator: https://adlega.com/blog/tools/rd-tax-credit/</t>
        </is>
      </c>
    </row>
    <row r="3">
      <c r="A3" s="16" t="inlineStr">
        <is>
          <t>Guide: https://adlega.com/blog/form-6765/</t>
        </is>
      </c>
    </row>
    <row r="4">
      <c r="A4" s="16" t="inlineStr">
        <is>
          <t>Version: October 2026. Rules read on October 22, 2026.</t>
        </is>
      </c>
    </row>
    <row r="5">
      <c r="A5" s="16" t="inlineStr"/>
    </row>
    <row r="6">
      <c r="A6" s="16" t="inlineStr">
        <is>
          <t>This template is an estimate, not tax advice. Confirm every number and election with your tax adviser before you file.</t>
        </is>
      </c>
    </row>
    <row r="7">
      <c r="A7" s="16" t="inlineStr">
        <is>
          <t>Blue cells on a light yellow background are inputs. Every other number is a live formula that mirrors the web calculator.</t>
        </is>
      </c>
    </row>
    <row r="8">
      <c r="A8" s="16" t="inlineStr"/>
    </row>
    <row r="9">
      <c r="A9" s="16" t="inlineStr">
        <is>
          <t>QREs = wages + supplies + rented computer time + 65% of contract research (26 U.S.C. 41(b)). US research only.</t>
        </is>
      </c>
    </row>
    <row r="10">
      <c r="A10" s="16" t="inlineStr">
        <is>
          <t>Alternative simplified credit = 14% of current QREs above 50% of the average QREs of the 3 prior years; 6% of current QREs if any of those years had none (41(c)(4)).</t>
        </is>
      </c>
    </row>
    <row r="11">
      <c r="A11" s="16" t="inlineStr">
        <is>
          <t>Section 280C(c): without the election the Section 174A deduction is reduced by the credit; with it the credit is reduced by 21% (to 79%).</t>
        </is>
      </c>
    </row>
    <row r="12">
      <c r="A12" s="16" t="inlineStr">
        <is>
          <t>Qualified small business: gross receipts under $5 million for the year, none before the 5-year period ending with the year, fewer than 5 earlier elections (41(h)). Gross receipts include interest.</t>
        </is>
      </c>
    </row>
    <row r="13">
      <c r="A13" s="16" t="inlineStr">
        <is>
          <t>Payroll credit: up to $500,000, used from the first quarter that begins after the income tax return is filed, against employer Social Security then Medicare tax (Form 8974 instructions).</t>
        </is>
      </c>
    </row>
    <row r="14">
      <c r="A14" s="16" t="inlineStr">
        <is>
          <t>Section G: required for tax years beginning after 2025 unless a qualified small business takes the payroll credit, or QREs &lt;= $1.5M, prior 3-year average gross receipts &lt;= $50M and the claim is on an original return.</t>
        </is>
      </c>
    </row>
    <row r="15">
      <c r="A15" s="16" t="inlineStr">
        <is>
          <t>Not modelled: the regular credit, controlled groups, short years, basic research and energy consortium payments, the general business credit limit, AMT, state credits.</t>
        </is>
      </c>
    </row>
    <row r="16">
      <c r="A16" s="16" t="inlineStr"/>
    </row>
    <row r="17">
      <c r="A17" s="16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R&amp;D Tax Credit Estimator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2026-10-22T20:28:12Z</dcterms:modified>
  <cp:lastModifiedBy>Adlega</cp:lastModifiedBy>
</cp:coreProperties>
</file>