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ctual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&quot;$&quot;#,##0;-&quot;$&quot;#,##0"/>
    <numFmt numFmtId="167" formatCode="0.0%"/>
    <numFmt numFmtId="168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5" fontId="4" fillId="3" borderId="0" pivotButton="0" quotePrefix="0" xfId="0"/>
    <xf numFmtId="166" fontId="3" fillId="0" borderId="0" applyAlignment="1" pivotButton="0" quotePrefix="0" xfId="0">
      <alignment horizontal="right"/>
    </xf>
    <xf numFmtId="166" fontId="4" fillId="3" borderId="0" pivotButton="0" quotePrefix="0" xfId="0"/>
    <xf numFmtId="167" fontId="3" fillId="0" borderId="0" applyAlignment="1" pivotButton="0" quotePrefix="0" xfId="0">
      <alignment horizontal="right"/>
    </xf>
    <xf numFmtId="167" fontId="4" fillId="3" borderId="0" pivotButton="0" quotePrefix="0" xfId="0"/>
    <xf numFmtId="0" fontId="3" fillId="0" borderId="0" applyAlignment="1" pivotButton="0" quotePrefix="0" xfId="0">
      <alignment horizontal="right"/>
    </xf>
    <xf numFmtId="168" fontId="3" fillId="0" borderId="0" applyAlignment="1" pivotButton="0" quotePrefix="0" xfId="0">
      <alignment horizontal="right"/>
    </xf>
    <xf numFmtId="0" fontId="3" fillId="4" borderId="0" applyAlignment="1" pivotButton="0" quotePrefix="0" xfId="0">
      <alignment vertical="bottom" wrapText="1"/>
    </xf>
    <xf numFmtId="0" fontId="4" fillId="3" borderId="0" pivotButton="0" quotePrefix="0" xfId="0"/>
    <xf numFmtId="1" fontId="4" fillId="3" borderId="0" pivotButton="0" quotePrefix="0" xfId="0"/>
    <xf numFmtId="0" fontId="3" fillId="0" borderId="0" pivotButton="0" quotePrefix="0" xfId="0"/>
    <xf numFmtId="166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0" customWidth="1" min="12" max="12"/>
  </cols>
  <sheetData>
    <row r="1">
      <c r="A1" s="1" t="inlineStr">
        <is>
          <t>SaaS Budget Template (12 months)</t>
        </is>
      </c>
    </row>
    <row r="2">
      <c r="A2" s="2" t="inlineStr">
        <is>
          <t>Change the blue cells on light yellow. Every other number is a live formula. Live version: https://adlega.com/blog/tools/saas-budget/</t>
        </is>
      </c>
    </row>
    <row r="4">
      <c r="A4" s="3" t="inlineStr">
        <is>
          <t>Drivers</t>
        </is>
      </c>
      <c r="B4" s="4" t="n"/>
      <c r="C4" s="4" t="n"/>
      <c r="D4" s="3" t="inlineStr">
        <is>
          <t>Summary</t>
        </is>
      </c>
      <c r="E4" s="4" t="n"/>
      <c r="F4" s="4" t="n"/>
    </row>
    <row r="5">
      <c r="A5" t="inlineStr">
        <is>
          <t>First month of the plan</t>
        </is>
      </c>
      <c r="B5" s="5" t="n">
        <v>46388</v>
      </c>
      <c r="D5" t="inlineStr">
        <is>
          <t>Ending ARR</t>
        </is>
      </c>
      <c r="F5" s="6">
        <f>C51*12</f>
        <v/>
      </c>
    </row>
    <row r="6">
      <c r="A6" t="inlineStr">
        <is>
          <t>Starting MRR</t>
        </is>
      </c>
      <c r="B6" s="7" t="n">
        <v>40000</v>
      </c>
      <c r="D6" t="inlineStr">
        <is>
          <t>Revenue for the year</t>
        </is>
      </c>
      <c r="F6" s="6">
        <f>D52</f>
        <v/>
      </c>
    </row>
    <row r="7">
      <c r="A7" t="inlineStr">
        <is>
          <t>New MRR per month</t>
        </is>
      </c>
      <c r="B7" s="7" t="n">
        <v>4000</v>
      </c>
      <c r="D7" t="inlineStr">
        <is>
          <t>Gross margin</t>
        </is>
      </c>
      <c r="F7" s="8">
        <f>IF(D52&gt;0,F52/D52,"")</f>
        <v/>
      </c>
    </row>
    <row r="8">
      <c r="A8" t="inlineStr">
        <is>
          <t>Monthly churn (% of MRR)</t>
        </is>
      </c>
      <c r="B8" s="9" t="n">
        <v>0.02</v>
      </c>
      <c r="D8" t="inlineStr">
        <is>
          <t>Net burn for the year</t>
        </is>
      </c>
      <c r="F8" s="6">
        <f>J52</f>
        <v/>
      </c>
    </row>
    <row r="9">
      <c r="A9" t="inlineStr">
        <is>
          <t>Monthly expansion (% of MRR)</t>
        </is>
      </c>
      <c r="B9" s="9" t="n">
        <v>0.01</v>
      </c>
      <c r="D9" t="inlineStr">
        <is>
          <t>Ending cash</t>
        </is>
      </c>
      <c r="F9" s="6">
        <f>K51</f>
        <v/>
      </c>
    </row>
    <row r="10">
      <c r="A10" t="inlineStr">
        <is>
          <t>COGS (% of revenue)</t>
        </is>
      </c>
      <c r="B10" s="9" t="n">
        <v>0.2</v>
      </c>
      <c r="D10" t="inlineStr">
        <is>
          <t>Out of cash in</t>
        </is>
      </c>
      <c r="F10" s="10">
        <f>IFERROR(TEXT(INDEX(B40:B51,MATCH(1,L40:L51,0)),"mmm yyyy"),"Not in the plan year")</f>
        <v/>
      </c>
    </row>
    <row r="11">
      <c r="A11" t="inlineStr">
        <is>
          <t>Starting cash</t>
        </is>
      </c>
      <c r="B11" s="7" t="n">
        <v>800000</v>
      </c>
      <c r="D11" t="inlineStr">
        <is>
          <t>Runway left at plan end (months)</t>
        </is>
      </c>
      <c r="F11" s="11">
        <f>IF(SUM(L40:L51)&gt;0,0,IF(J51&lt;=0,"Cash-flow positive",K51/J51))</f>
        <v/>
      </c>
    </row>
    <row r="12">
      <c r="D12" s="2" t="inlineStr">
        <is>
          <t>Runway = ending cash / last month net burn.</t>
        </is>
      </c>
    </row>
    <row r="13">
      <c r="A13" s="3" t="inlineStr">
        <is>
          <t>Headcount (fully-loaded monthly cost per person; start = plan month 1 to 12)</t>
        </is>
      </c>
      <c r="B13" s="4" t="n"/>
      <c r="C13" s="4" t="n"/>
      <c r="D13" s="4" t="n"/>
    </row>
    <row r="14">
      <c r="A14" s="12" t="inlineStr">
        <is>
          <t>Role</t>
        </is>
      </c>
      <c r="B14" s="12" t="inlineStr">
        <is>
          <t>Count</t>
        </is>
      </c>
      <c r="C14" s="12" t="inlineStr">
        <is>
          <t>Cost / month</t>
        </is>
      </c>
      <c r="D14" s="12" t="inlineStr">
        <is>
          <t>Start month</t>
        </is>
      </c>
    </row>
    <row r="15">
      <c r="A15" s="13" t="inlineStr">
        <is>
          <t>Engineering</t>
        </is>
      </c>
      <c r="B15" s="14" t="n">
        <v>3</v>
      </c>
      <c r="C15" s="7" t="n">
        <v>12000</v>
      </c>
      <c r="D15" s="14" t="n">
        <v>1</v>
      </c>
    </row>
    <row r="16">
      <c r="A16" s="13" t="inlineStr">
        <is>
          <t>Sales and marketing</t>
        </is>
      </c>
      <c r="B16" s="14" t="n">
        <v>2</v>
      </c>
      <c r="C16" s="7" t="n">
        <v>10000</v>
      </c>
      <c r="D16" s="14" t="n">
        <v>1</v>
      </c>
    </row>
    <row r="17">
      <c r="A17" s="13" t="inlineStr">
        <is>
          <t>G&amp;A / operations</t>
        </is>
      </c>
      <c r="B17" s="14" t="n">
        <v>1</v>
      </c>
      <c r="C17" s="7" t="n">
        <v>9000</v>
      </c>
      <c r="D17" s="14" t="n">
        <v>1</v>
      </c>
    </row>
    <row r="18">
      <c r="A18" s="13" t="inlineStr">
        <is>
          <t>New engineer</t>
        </is>
      </c>
      <c r="B18" s="14" t="n">
        <v>1</v>
      </c>
      <c r="C18" s="7" t="n">
        <v>12000</v>
      </c>
      <c r="D18" s="14" t="n">
        <v>4</v>
      </c>
    </row>
    <row r="19">
      <c r="A19" s="13" t="n"/>
      <c r="B19" s="14" t="n"/>
      <c r="C19" s="7" t="n"/>
      <c r="D19" s="14" t="n"/>
    </row>
    <row r="20">
      <c r="A20" s="13" t="n"/>
      <c r="B20" s="14" t="n"/>
      <c r="C20" s="7" t="n"/>
      <c r="D20" s="14" t="n"/>
    </row>
    <row r="21">
      <c r="A21" s="13" t="n"/>
      <c r="B21" s="14" t="n"/>
      <c r="C21" s="7" t="n"/>
      <c r="D21" s="14" t="n"/>
    </row>
    <row r="22">
      <c r="A22" s="13" t="n"/>
      <c r="B22" s="14" t="n"/>
      <c r="C22" s="7" t="n"/>
      <c r="D22" s="14" t="n"/>
    </row>
    <row r="23">
      <c r="A23" s="13" t="n"/>
      <c r="B23" s="14" t="n"/>
      <c r="C23" s="7" t="n"/>
      <c r="D23" s="14" t="n"/>
    </row>
    <row r="24">
      <c r="A24" s="13" t="n"/>
      <c r="B24" s="14" t="n"/>
      <c r="C24" s="7" t="n"/>
      <c r="D24" s="14" t="n"/>
    </row>
    <row r="26">
      <c r="A26" s="3" t="inlineStr">
        <is>
          <t>Other operating costs (monthly, flat)</t>
        </is>
      </c>
      <c r="B26" s="4" t="n"/>
      <c r="C26" s="4" t="n"/>
      <c r="D26" s="4" t="n"/>
    </row>
    <row r="27">
      <c r="A27" s="12" t="inlineStr">
        <is>
          <t>Cost line</t>
        </is>
      </c>
      <c r="B27" s="12" t="inlineStr">
        <is>
          <t>Per month</t>
        </is>
      </c>
    </row>
    <row r="28">
      <c r="A28" s="13" t="inlineStr">
        <is>
          <t>Marketing programs</t>
        </is>
      </c>
      <c r="B28" s="7" t="n">
        <v>8000</v>
      </c>
    </row>
    <row r="29">
      <c r="A29" s="13" t="inlineStr">
        <is>
          <t>Software and tools</t>
        </is>
      </c>
      <c r="B29" s="7" t="n">
        <v>4000</v>
      </c>
    </row>
    <row r="30">
      <c r="A30" s="13" t="inlineStr">
        <is>
          <t>Rent and other</t>
        </is>
      </c>
      <c r="B30" s="7" t="n">
        <v>5000</v>
      </c>
    </row>
    <row r="31">
      <c r="A31" s="13" t="n"/>
      <c r="B31" s="7" t="n"/>
    </row>
    <row r="32">
      <c r="A32" s="13" t="n"/>
      <c r="B32" s="7" t="n"/>
    </row>
    <row r="33">
      <c r="A33" s="13" t="n"/>
      <c r="B33" s="7" t="n"/>
    </row>
    <row r="34">
      <c r="A34" s="13" t="n"/>
      <c r="B34" s="7" t="n"/>
    </row>
    <row r="35">
      <c r="A35" s="13" t="n"/>
      <c r="B35" s="7" t="n"/>
    </row>
    <row r="36">
      <c r="A36" s="15" t="inlineStr">
        <is>
          <t>Total other opex per month</t>
        </is>
      </c>
      <c r="B36" s="16">
        <f>SUM(B28:B35)</f>
        <v/>
      </c>
    </row>
    <row r="38">
      <c r="A38" s="3" t="inlineStr">
        <is>
          <t>Monthly budget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12" t="inlineStr">
        <is>
          <t>Plan month</t>
        </is>
      </c>
      <c r="B39" s="12" t="inlineStr">
        <is>
          <t>Month</t>
        </is>
      </c>
      <c r="C39" s="12" t="inlineStr">
        <is>
          <t>MRR</t>
        </is>
      </c>
      <c r="D39" s="12" t="inlineStr">
        <is>
          <t>Revenue</t>
        </is>
      </c>
      <c r="E39" s="12" t="inlineStr">
        <is>
          <t>COGS</t>
        </is>
      </c>
      <c r="F39" s="12" t="inlineStr">
        <is>
          <t>Gross profit</t>
        </is>
      </c>
      <c r="G39" s="12" t="inlineStr">
        <is>
          <t>Payroll</t>
        </is>
      </c>
      <c r="H39" s="12" t="inlineStr">
        <is>
          <t>Other opex</t>
        </is>
      </c>
      <c r="I39" s="12" t="inlineStr">
        <is>
          <t>Total spend</t>
        </is>
      </c>
      <c r="J39" s="12" t="inlineStr">
        <is>
          <t>Net burn</t>
        </is>
      </c>
      <c r="K39" s="12" t="inlineStr">
        <is>
          <t>Ending cash</t>
        </is>
      </c>
      <c r="L39" s="12" t="inlineStr">
        <is>
          <t>Cash &lt; 0</t>
        </is>
      </c>
    </row>
    <row r="40">
      <c r="A40" t="n">
        <v>1</v>
      </c>
      <c r="B40" s="17">
        <f>EDATE($B$5,A40-1)</f>
        <v/>
      </c>
      <c r="C40" s="18">
        <f>$B$6*(1-$B$8+$B$9)+$B$7</f>
        <v/>
      </c>
      <c r="D40" s="18">
        <f>C40</f>
        <v/>
      </c>
      <c r="E40" s="18">
        <f>D40*$B$10</f>
        <v/>
      </c>
      <c r="F40" s="18">
        <f>D40-E40</f>
        <v/>
      </c>
      <c r="G40" s="18">
        <f>SUMPRODUCT(($D$15:$D$24&lt;=A40)*($D$15:$D$24&lt;&gt;"")*$B$15:$B$24*$C$15:$C$24)</f>
        <v/>
      </c>
      <c r="H40" s="18">
        <f>$B$36</f>
        <v/>
      </c>
      <c r="I40" s="18">
        <f>E40+G40+H40</f>
        <v/>
      </c>
      <c r="J40" s="18">
        <f>I40-D40</f>
        <v/>
      </c>
      <c r="K40" s="18">
        <f>$B$11-J40</f>
        <v/>
      </c>
      <c r="L40">
        <f>IF(K40&lt;0,1,0)</f>
        <v/>
      </c>
    </row>
    <row r="41">
      <c r="A41" t="n">
        <v>2</v>
      </c>
      <c r="B41" s="17">
        <f>EDATE($B$5,A41-1)</f>
        <v/>
      </c>
      <c r="C41" s="18">
        <f>C40*(1-$B$8+$B$9)+$B$7</f>
        <v/>
      </c>
      <c r="D41" s="18">
        <f>C41</f>
        <v/>
      </c>
      <c r="E41" s="18">
        <f>D41*$B$10</f>
        <v/>
      </c>
      <c r="F41" s="18">
        <f>D41-E41</f>
        <v/>
      </c>
      <c r="G41" s="18">
        <f>SUMPRODUCT(($D$15:$D$24&lt;=A41)*($D$15:$D$24&lt;&gt;"")*$B$15:$B$24*$C$15:$C$24)</f>
        <v/>
      </c>
      <c r="H41" s="18">
        <f>$B$36</f>
        <v/>
      </c>
      <c r="I41" s="18">
        <f>E41+G41+H41</f>
        <v/>
      </c>
      <c r="J41" s="18">
        <f>I41-D41</f>
        <v/>
      </c>
      <c r="K41" s="18">
        <f>K40-J41</f>
        <v/>
      </c>
      <c r="L41">
        <f>IF(K41&lt;0,1,0)</f>
        <v/>
      </c>
    </row>
    <row r="42">
      <c r="A42" t="n">
        <v>3</v>
      </c>
      <c r="B42" s="17">
        <f>EDATE($B$5,A42-1)</f>
        <v/>
      </c>
      <c r="C42" s="18">
        <f>C41*(1-$B$8+$B$9)+$B$7</f>
        <v/>
      </c>
      <c r="D42" s="18">
        <f>C42</f>
        <v/>
      </c>
      <c r="E42" s="18">
        <f>D42*$B$10</f>
        <v/>
      </c>
      <c r="F42" s="18">
        <f>D42-E42</f>
        <v/>
      </c>
      <c r="G42" s="18">
        <f>SUMPRODUCT(($D$15:$D$24&lt;=A42)*($D$15:$D$24&lt;&gt;"")*$B$15:$B$24*$C$15:$C$24)</f>
        <v/>
      </c>
      <c r="H42" s="18">
        <f>$B$36</f>
        <v/>
      </c>
      <c r="I42" s="18">
        <f>E42+G42+H42</f>
        <v/>
      </c>
      <c r="J42" s="18">
        <f>I42-D42</f>
        <v/>
      </c>
      <c r="K42" s="18">
        <f>K41-J42</f>
        <v/>
      </c>
      <c r="L42">
        <f>IF(K42&lt;0,1,0)</f>
        <v/>
      </c>
    </row>
    <row r="43">
      <c r="A43" t="n">
        <v>4</v>
      </c>
      <c r="B43" s="17">
        <f>EDATE($B$5,A43-1)</f>
        <v/>
      </c>
      <c r="C43" s="18">
        <f>C42*(1-$B$8+$B$9)+$B$7</f>
        <v/>
      </c>
      <c r="D43" s="18">
        <f>C43</f>
        <v/>
      </c>
      <c r="E43" s="18">
        <f>D43*$B$10</f>
        <v/>
      </c>
      <c r="F43" s="18">
        <f>D43-E43</f>
        <v/>
      </c>
      <c r="G43" s="18">
        <f>SUMPRODUCT(($D$15:$D$24&lt;=A43)*($D$15:$D$24&lt;&gt;"")*$B$15:$B$24*$C$15:$C$24)</f>
        <v/>
      </c>
      <c r="H43" s="18">
        <f>$B$36</f>
        <v/>
      </c>
      <c r="I43" s="18">
        <f>E43+G43+H43</f>
        <v/>
      </c>
      <c r="J43" s="18">
        <f>I43-D43</f>
        <v/>
      </c>
      <c r="K43" s="18">
        <f>K42-J43</f>
        <v/>
      </c>
      <c r="L43">
        <f>IF(K43&lt;0,1,0)</f>
        <v/>
      </c>
    </row>
    <row r="44">
      <c r="A44" t="n">
        <v>5</v>
      </c>
      <c r="B44" s="17">
        <f>EDATE($B$5,A44-1)</f>
        <v/>
      </c>
      <c r="C44" s="18">
        <f>C43*(1-$B$8+$B$9)+$B$7</f>
        <v/>
      </c>
      <c r="D44" s="18">
        <f>C44</f>
        <v/>
      </c>
      <c r="E44" s="18">
        <f>D44*$B$10</f>
        <v/>
      </c>
      <c r="F44" s="18">
        <f>D44-E44</f>
        <v/>
      </c>
      <c r="G44" s="18">
        <f>SUMPRODUCT(($D$15:$D$24&lt;=A44)*($D$15:$D$24&lt;&gt;"")*$B$15:$B$24*$C$15:$C$24)</f>
        <v/>
      </c>
      <c r="H44" s="18">
        <f>$B$36</f>
        <v/>
      </c>
      <c r="I44" s="18">
        <f>E44+G44+H44</f>
        <v/>
      </c>
      <c r="J44" s="18">
        <f>I44-D44</f>
        <v/>
      </c>
      <c r="K44" s="18">
        <f>K43-J44</f>
        <v/>
      </c>
      <c r="L44">
        <f>IF(K44&lt;0,1,0)</f>
        <v/>
      </c>
    </row>
    <row r="45">
      <c r="A45" t="n">
        <v>6</v>
      </c>
      <c r="B45" s="17">
        <f>EDATE($B$5,A45-1)</f>
        <v/>
      </c>
      <c r="C45" s="18">
        <f>C44*(1-$B$8+$B$9)+$B$7</f>
        <v/>
      </c>
      <c r="D45" s="18">
        <f>C45</f>
        <v/>
      </c>
      <c r="E45" s="18">
        <f>D45*$B$10</f>
        <v/>
      </c>
      <c r="F45" s="18">
        <f>D45-E45</f>
        <v/>
      </c>
      <c r="G45" s="18">
        <f>SUMPRODUCT(($D$15:$D$24&lt;=A45)*($D$15:$D$24&lt;&gt;"")*$B$15:$B$24*$C$15:$C$24)</f>
        <v/>
      </c>
      <c r="H45" s="18">
        <f>$B$36</f>
        <v/>
      </c>
      <c r="I45" s="18">
        <f>E45+G45+H45</f>
        <v/>
      </c>
      <c r="J45" s="18">
        <f>I45-D45</f>
        <v/>
      </c>
      <c r="K45" s="18">
        <f>K44-J45</f>
        <v/>
      </c>
      <c r="L45">
        <f>IF(K45&lt;0,1,0)</f>
        <v/>
      </c>
    </row>
    <row r="46">
      <c r="A46" t="n">
        <v>7</v>
      </c>
      <c r="B46" s="17">
        <f>EDATE($B$5,A46-1)</f>
        <v/>
      </c>
      <c r="C46" s="18">
        <f>C45*(1-$B$8+$B$9)+$B$7</f>
        <v/>
      </c>
      <c r="D46" s="18">
        <f>C46</f>
        <v/>
      </c>
      <c r="E46" s="18">
        <f>D46*$B$10</f>
        <v/>
      </c>
      <c r="F46" s="18">
        <f>D46-E46</f>
        <v/>
      </c>
      <c r="G46" s="18">
        <f>SUMPRODUCT(($D$15:$D$24&lt;=A46)*($D$15:$D$24&lt;&gt;"")*$B$15:$B$24*$C$15:$C$24)</f>
        <v/>
      </c>
      <c r="H46" s="18">
        <f>$B$36</f>
        <v/>
      </c>
      <c r="I46" s="18">
        <f>E46+G46+H46</f>
        <v/>
      </c>
      <c r="J46" s="18">
        <f>I46-D46</f>
        <v/>
      </c>
      <c r="K46" s="18">
        <f>K45-J46</f>
        <v/>
      </c>
      <c r="L46">
        <f>IF(K46&lt;0,1,0)</f>
        <v/>
      </c>
    </row>
    <row r="47">
      <c r="A47" t="n">
        <v>8</v>
      </c>
      <c r="B47" s="17">
        <f>EDATE($B$5,A47-1)</f>
        <v/>
      </c>
      <c r="C47" s="18">
        <f>C46*(1-$B$8+$B$9)+$B$7</f>
        <v/>
      </c>
      <c r="D47" s="18">
        <f>C47</f>
        <v/>
      </c>
      <c r="E47" s="18">
        <f>D47*$B$10</f>
        <v/>
      </c>
      <c r="F47" s="18">
        <f>D47-E47</f>
        <v/>
      </c>
      <c r="G47" s="18">
        <f>SUMPRODUCT(($D$15:$D$24&lt;=A47)*($D$15:$D$24&lt;&gt;"")*$B$15:$B$24*$C$15:$C$24)</f>
        <v/>
      </c>
      <c r="H47" s="18">
        <f>$B$36</f>
        <v/>
      </c>
      <c r="I47" s="18">
        <f>E47+G47+H47</f>
        <v/>
      </c>
      <c r="J47" s="18">
        <f>I47-D47</f>
        <v/>
      </c>
      <c r="K47" s="18">
        <f>K46-J47</f>
        <v/>
      </c>
      <c r="L47">
        <f>IF(K47&lt;0,1,0)</f>
        <v/>
      </c>
    </row>
    <row r="48">
      <c r="A48" t="n">
        <v>9</v>
      </c>
      <c r="B48" s="17">
        <f>EDATE($B$5,A48-1)</f>
        <v/>
      </c>
      <c r="C48" s="18">
        <f>C47*(1-$B$8+$B$9)+$B$7</f>
        <v/>
      </c>
      <c r="D48" s="18">
        <f>C48</f>
        <v/>
      </c>
      <c r="E48" s="18">
        <f>D48*$B$10</f>
        <v/>
      </c>
      <c r="F48" s="18">
        <f>D48-E48</f>
        <v/>
      </c>
      <c r="G48" s="18">
        <f>SUMPRODUCT(($D$15:$D$24&lt;=A48)*($D$15:$D$24&lt;&gt;"")*$B$15:$B$24*$C$15:$C$24)</f>
        <v/>
      </c>
      <c r="H48" s="18">
        <f>$B$36</f>
        <v/>
      </c>
      <c r="I48" s="18">
        <f>E48+G48+H48</f>
        <v/>
      </c>
      <c r="J48" s="18">
        <f>I48-D48</f>
        <v/>
      </c>
      <c r="K48" s="18">
        <f>K47-J48</f>
        <v/>
      </c>
      <c r="L48">
        <f>IF(K48&lt;0,1,0)</f>
        <v/>
      </c>
    </row>
    <row r="49">
      <c r="A49" t="n">
        <v>10</v>
      </c>
      <c r="B49" s="17">
        <f>EDATE($B$5,A49-1)</f>
        <v/>
      </c>
      <c r="C49" s="18">
        <f>C48*(1-$B$8+$B$9)+$B$7</f>
        <v/>
      </c>
      <c r="D49" s="18">
        <f>C49</f>
        <v/>
      </c>
      <c r="E49" s="18">
        <f>D49*$B$10</f>
        <v/>
      </c>
      <c r="F49" s="18">
        <f>D49-E49</f>
        <v/>
      </c>
      <c r="G49" s="18">
        <f>SUMPRODUCT(($D$15:$D$24&lt;=A49)*($D$15:$D$24&lt;&gt;"")*$B$15:$B$24*$C$15:$C$24)</f>
        <v/>
      </c>
      <c r="H49" s="18">
        <f>$B$36</f>
        <v/>
      </c>
      <c r="I49" s="18">
        <f>E49+G49+H49</f>
        <v/>
      </c>
      <c r="J49" s="18">
        <f>I49-D49</f>
        <v/>
      </c>
      <c r="K49" s="18">
        <f>K48-J49</f>
        <v/>
      </c>
      <c r="L49">
        <f>IF(K49&lt;0,1,0)</f>
        <v/>
      </c>
    </row>
    <row r="50">
      <c r="A50" t="n">
        <v>11</v>
      </c>
      <c r="B50" s="17">
        <f>EDATE($B$5,A50-1)</f>
        <v/>
      </c>
      <c r="C50" s="18">
        <f>C49*(1-$B$8+$B$9)+$B$7</f>
        <v/>
      </c>
      <c r="D50" s="18">
        <f>C50</f>
        <v/>
      </c>
      <c r="E50" s="18">
        <f>D50*$B$10</f>
        <v/>
      </c>
      <c r="F50" s="18">
        <f>D50-E50</f>
        <v/>
      </c>
      <c r="G50" s="18">
        <f>SUMPRODUCT(($D$15:$D$24&lt;=A50)*($D$15:$D$24&lt;&gt;"")*$B$15:$B$24*$C$15:$C$24)</f>
        <v/>
      </c>
      <c r="H50" s="18">
        <f>$B$36</f>
        <v/>
      </c>
      <c r="I50" s="18">
        <f>E50+G50+H50</f>
        <v/>
      </c>
      <c r="J50" s="18">
        <f>I50-D50</f>
        <v/>
      </c>
      <c r="K50" s="18">
        <f>K49-J50</f>
        <v/>
      </c>
      <c r="L50">
        <f>IF(K50&lt;0,1,0)</f>
        <v/>
      </c>
    </row>
    <row r="51">
      <c r="A51" t="n">
        <v>12</v>
      </c>
      <c r="B51" s="17">
        <f>EDATE($B$5,A51-1)</f>
        <v/>
      </c>
      <c r="C51" s="18">
        <f>C50*(1-$B$8+$B$9)+$B$7</f>
        <v/>
      </c>
      <c r="D51" s="18">
        <f>C51</f>
        <v/>
      </c>
      <c r="E51" s="18">
        <f>D51*$B$10</f>
        <v/>
      </c>
      <c r="F51" s="18">
        <f>D51-E51</f>
        <v/>
      </c>
      <c r="G51" s="18">
        <f>SUMPRODUCT(($D$15:$D$24&lt;=A51)*($D$15:$D$24&lt;&gt;"")*$B$15:$B$24*$C$15:$C$24)</f>
        <v/>
      </c>
      <c r="H51" s="18">
        <f>$B$36</f>
        <v/>
      </c>
      <c r="I51" s="18">
        <f>E51+G51+H51</f>
        <v/>
      </c>
      <c r="J51" s="18">
        <f>I51-D51</f>
        <v/>
      </c>
      <c r="K51" s="18">
        <f>K50-J51</f>
        <v/>
      </c>
      <c r="L51">
        <f>IF(K51&lt;0,1,0)</f>
        <v/>
      </c>
    </row>
    <row r="52">
      <c r="A52" s="15" t="inlineStr">
        <is>
          <t>Year</t>
        </is>
      </c>
      <c r="D52" s="16">
        <f>SUM(D40:D51)</f>
        <v/>
      </c>
      <c r="E52" s="16">
        <f>SUM(E40:E51)</f>
        <v/>
      </c>
      <c r="F52" s="16">
        <f>SUM(F40:F51)</f>
        <v/>
      </c>
      <c r="G52" s="16">
        <f>SUM(G40:G51)</f>
        <v/>
      </c>
      <c r="H52" s="16">
        <f>SUM(H40:H51)</f>
        <v/>
      </c>
      <c r="I52" s="16">
        <f>SUM(I40:I51)</f>
        <v/>
      </c>
      <c r="J52" s="16">
        <f>SUM(J40:J51)</f>
        <v/>
      </c>
      <c r="K52" s="16">
        <f>K51</f>
        <v/>
      </c>
    </row>
  </sheetData>
  <dataValidations count="1">
    <dataValidation sqref="D15:D24" showDropDown="0" showInputMessage="0" showErrorMessage="0" allowBlank="1" type="whole" operator="between">
      <formula1>1</formula1>
      <formula2>24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9" customWidth="1" min="9" max="9"/>
    <col width="13" customWidth="1" min="10" max="10"/>
    <col width="13" customWidth="1" min="11" max="11"/>
    <col width="9" customWidth="1" min="12" max="12"/>
    <col width="13" customWidth="1" min="13" max="13"/>
    <col width="10" customWidth="1" min="14" max="14"/>
    <col width="13" customWidth="1" min="15" max="15"/>
    <col width="13" customWidth="1" min="16" max="16"/>
    <col width="13" customWidth="1" min="17" max="17"/>
    <col width="13" customWidth="1" min="18" max="18"/>
    <col width="14" customWidth="1" min="19" max="19"/>
  </cols>
  <sheetData>
    <row r="1">
      <c r="A1" s="1" t="inlineStr">
        <is>
          <t>Budget vs actual and rolling forecast</t>
        </is>
      </c>
    </row>
    <row r="2">
      <c r="A2" s="2" t="inlineStr">
        <is>
          <t>Set months closed, then type actual revenue and actual total spend for each closed month (blank = on budget). Drivers come from the Budget sheet.</t>
        </is>
      </c>
    </row>
    <row r="3">
      <c r="A3" s="15" t="inlineStr">
        <is>
          <t>Months closed (0 to 12)</t>
        </is>
      </c>
      <c r="D3" s="14" t="n">
        <v>0</v>
      </c>
    </row>
    <row r="5">
      <c r="A5" s="3" t="inlineStr">
        <is>
          <t>Full-year outlook vs budget</t>
        </is>
      </c>
      <c r="B5" s="4" t="n"/>
      <c r="C5" s="4" t="n"/>
      <c r="D5" s="4" t="n"/>
      <c r="E5" s="4" t="n"/>
      <c r="F5" s="4" t="n"/>
    </row>
    <row r="6">
      <c r="A6" s="12" t="inlineStr">
        <is>
          <t>Measure</t>
        </is>
      </c>
      <c r="B6" s="12" t="inlineStr"/>
      <c r="C6" s="12" t="inlineStr"/>
      <c r="D6" s="12" t="inlineStr">
        <is>
          <t>Budget</t>
        </is>
      </c>
      <c r="E6" s="12" t="inlineStr">
        <is>
          <t>Outlook</t>
        </is>
      </c>
      <c r="F6" s="12" t="inlineStr">
        <is>
          <t>Variance</t>
        </is>
      </c>
      <c r="G6" s="12" t="inlineStr">
        <is>
          <t>Variance %</t>
        </is>
      </c>
      <c r="H6" s="12" t="inlineStr">
        <is>
          <t>Reading</t>
        </is>
      </c>
    </row>
    <row r="7">
      <c r="A7" t="inlineStr">
        <is>
          <t>Revenue for the year</t>
        </is>
      </c>
      <c r="D7" s="18">
        <f>Budget!D52</f>
        <v/>
      </c>
      <c r="E7" s="18">
        <f>SUM(P16:P27)</f>
        <v/>
      </c>
      <c r="F7" s="18">
        <f>E7-D7</f>
        <v/>
      </c>
      <c r="G7" s="19">
        <f>IF(D7=0,"",F7/ABS(D7))</f>
        <v/>
      </c>
      <c r="H7">
        <f>IF(ROUND(F7,2)=0,"On budget",IF(F7&gt;0,"Favorable",IF(F7&lt;0,"Unfavorable","")))</f>
        <v/>
      </c>
    </row>
    <row r="8">
      <c r="A8" t="inlineStr">
        <is>
          <t>Total spend for the year</t>
        </is>
      </c>
      <c r="D8" s="18">
        <f>Budget!I52</f>
        <v/>
      </c>
      <c r="E8" s="18">
        <f>SUM(Q16:Q27)</f>
        <v/>
      </c>
      <c r="F8" s="18">
        <f>E8-D8</f>
        <v/>
      </c>
      <c r="G8" s="19">
        <f>IF(D8=0,"",F8/ABS(D8))</f>
        <v/>
      </c>
      <c r="H8">
        <f>IF(ROUND(F8,2)=0,"On budget",IF(F8&lt;0,"Favorable",IF(F8&gt;0,"Unfavorable","")))</f>
        <v/>
      </c>
    </row>
    <row r="9">
      <c r="A9" t="inlineStr">
        <is>
          <t>Net burn for the year</t>
        </is>
      </c>
      <c r="D9" s="18">
        <f>Budget!J52</f>
        <v/>
      </c>
      <c r="E9" s="18">
        <f>SUM(R16:R27)</f>
        <v/>
      </c>
      <c r="F9" s="18">
        <f>E9-D9</f>
        <v/>
      </c>
      <c r="G9" s="19">
        <f>IF(D9=0,"",F9/ABS(D9))</f>
        <v/>
      </c>
      <c r="H9">
        <f>IF(ROUND(F9,2)=0,"On budget",IF(F9&lt;0,"Favorable",IF(F9&gt;0,"Unfavorable","")))</f>
        <v/>
      </c>
    </row>
    <row r="10">
      <c r="A10" t="inlineStr">
        <is>
          <t>Cash at month 12</t>
        </is>
      </c>
      <c r="D10" s="18">
        <f>Budget!K51</f>
        <v/>
      </c>
      <c r="E10" s="18">
        <f>S27</f>
        <v/>
      </c>
      <c r="F10" s="18">
        <f>E10-D10</f>
        <v/>
      </c>
      <c r="G10" s="19">
        <f>IF(D10=0,"",F10/ABS(D10))</f>
        <v/>
      </c>
      <c r="H10">
        <f>IF(ROUND(F10,2)=0,"On budget",IF(F10&gt;0,"Favorable",IF(F10&lt;0,"Unfavorable","")))</f>
        <v/>
      </c>
    </row>
    <row r="11">
      <c r="A11" t="inlineStr">
        <is>
          <t>ARR at month 12</t>
        </is>
      </c>
      <c r="D11" s="18">
        <f>Budget!C51*12</f>
        <v/>
      </c>
      <c r="E11" s="18">
        <f>O27*12</f>
        <v/>
      </c>
      <c r="F11" s="18">
        <f>E11-D11</f>
        <v/>
      </c>
      <c r="G11" s="19">
        <f>IF(D11=0,"",F11/ABS(D11))</f>
        <v/>
      </c>
      <c r="H11">
        <f>IF(ROUND(F11,2)=0,"On budget",IF(F11&gt;0,"Favorable",IF(F11&lt;0,"Unfavorable","")))</f>
        <v/>
      </c>
    </row>
    <row r="12">
      <c r="A12" t="inlineStr">
        <is>
          <t>Runway at month 12 (months)</t>
        </is>
      </c>
      <c r="D12" s="20">
        <f>Budget!F11</f>
        <v/>
      </c>
      <c r="E12" s="20">
        <f>IF(MIN(S16:S27)&lt;0,0,IF(R27&lt;=0,"Cash-flow positive",S27/R27))</f>
        <v/>
      </c>
    </row>
    <row r="13">
      <c r="A13" s="2" t="inlineStr">
        <is>
          <t>Re-base rule: the last closed month's actual revenue becomes the starting MRR; later months roll forward with the Budget drivers. Payroll and opex stay on budget, COGS follows forecast revenue. The forecast runs 12 months past the last close.</t>
        </is>
      </c>
    </row>
    <row r="15">
      <c r="A15" s="12" t="inlineStr">
        <is>
          <t>Plan month</t>
        </is>
      </c>
      <c r="B15" s="12" t="inlineStr">
        <is>
          <t>Month</t>
        </is>
      </c>
      <c r="C15" s="12" t="inlineStr">
        <is>
          <t>Closed</t>
        </is>
      </c>
      <c r="D15" s="12" t="inlineStr">
        <is>
          <t>Actual revenue</t>
        </is>
      </c>
      <c r="E15" s="12" t="inlineStr">
        <is>
          <t>Actual spend</t>
        </is>
      </c>
      <c r="F15" s="12" t="inlineStr">
        <is>
          <t>Budget revenue</t>
        </is>
      </c>
      <c r="G15" s="12" t="inlineStr">
        <is>
          <t>Budget spend</t>
        </is>
      </c>
      <c r="H15" s="12" t="inlineStr">
        <is>
          <t>Revenue var</t>
        </is>
      </c>
      <c r="I15" s="12" t="inlineStr">
        <is>
          <t>Rev var %</t>
        </is>
      </c>
      <c r="J15" s="12" t="inlineStr">
        <is>
          <t>Revenue</t>
        </is>
      </c>
      <c r="K15" s="12" t="inlineStr">
        <is>
          <t>Spend var</t>
        </is>
      </c>
      <c r="L15" s="12" t="inlineStr">
        <is>
          <t>Spend var %</t>
        </is>
      </c>
      <c r="M15" s="12" t="inlineStr">
        <is>
          <t>Spend</t>
        </is>
      </c>
      <c r="N15" s="12" t="inlineStr">
        <is>
          <t>Basis</t>
        </is>
      </c>
      <c r="O15" s="12" t="inlineStr">
        <is>
          <t>MRR</t>
        </is>
      </c>
      <c r="P15" s="12" t="inlineStr">
        <is>
          <t>Revenue</t>
        </is>
      </c>
      <c r="Q15" s="12" t="inlineStr">
        <is>
          <t>Total spend</t>
        </is>
      </c>
      <c r="R15" s="12" t="inlineStr">
        <is>
          <t>Net burn</t>
        </is>
      </c>
      <c r="S15" s="12" t="inlineStr">
        <is>
          <t>Ending cash</t>
        </is>
      </c>
    </row>
    <row r="16">
      <c r="A16" t="n">
        <v>1</v>
      </c>
      <c r="B16" s="17">
        <f>EDATE(Budget!$B$5,A16-1)</f>
        <v/>
      </c>
      <c r="C16">
        <f>IF(A16&lt;=$D$3,1,0)</f>
        <v/>
      </c>
      <c r="D16" s="7" t="n"/>
      <c r="E16" s="7" t="n"/>
      <c r="F16" s="18">
        <f>Budget!D40</f>
        <v/>
      </c>
      <c r="G16" s="18">
        <f>Budget!I40</f>
        <v/>
      </c>
      <c r="H16" s="18">
        <f>IF(C16=1,IF(D16="",F16,D16)-F16,"")</f>
        <v/>
      </c>
      <c r="I16" s="19">
        <f>IF(AND(C16=1,F16&lt;&gt;0),H16/ABS(F16),"")</f>
        <v/>
      </c>
      <c r="J16">
        <f>IF(C16=1,IF(ROUND(H16,2)&gt;0,"Favorable",IF(ROUND(H16,2)&lt;0,"Unfavorable","On budget")),"")</f>
        <v/>
      </c>
      <c r="K16" s="18">
        <f>IF(C16=1,IF(E16="",G16,E16)-G16,"")</f>
        <v/>
      </c>
      <c r="L16" s="19">
        <f>IF(AND(C16=1,G16&lt;&gt;0),K16/ABS(G16),"")</f>
        <v/>
      </c>
      <c r="M16">
        <f>IF(C16=1,IF(ROUND(K16,2)&lt;0,"Favorable",IF(ROUND(K16,2)&gt;0,"Unfavorable","On budget")),"")</f>
        <v/>
      </c>
      <c r="N16">
        <f>IF(C16=1,"Actual",IF(A16&lt;=$D$3+12,"Forecast",""))</f>
        <v/>
      </c>
      <c r="O16" s="18">
        <f>IF(C16=1,IF(D16="",F16,D16),IF(A16&lt;=$D$3+12,Budget!$B$6*(1-Budget!$B$8+Budget!$B$9)+Budget!$B$7,""))</f>
        <v/>
      </c>
      <c r="P16" s="18">
        <f>IF(A16&lt;=$D$3+12,O16,"")</f>
        <v/>
      </c>
      <c r="Q16" s="18">
        <f>IF(C16=1,IF(E16="",G16,E16),IF(A16&lt;=$D$3+12,P16*Budget!$B$10+SUMPRODUCT((Budget!$D$15:$D$24&lt;=A16)*(Budget!$D$15:$D$24&lt;&gt;"")*Budget!$B$15:$B$24*Budget!$C$15:$C$24)+Budget!$B$36,""))</f>
        <v/>
      </c>
      <c r="R16" s="18">
        <f>IF(A16&lt;=$D$3+12,Q16-P16,"")</f>
        <v/>
      </c>
      <c r="S16" s="18">
        <f>IF(A16&lt;=$D$3+12,Budget!$B$11-R16,"")</f>
        <v/>
      </c>
    </row>
    <row r="17">
      <c r="A17" t="n">
        <v>2</v>
      </c>
      <c r="B17" s="17">
        <f>EDATE(Budget!$B$5,A17-1)</f>
        <v/>
      </c>
      <c r="C17">
        <f>IF(A17&lt;=$D$3,1,0)</f>
        <v/>
      </c>
      <c r="D17" s="7" t="n"/>
      <c r="E17" s="7" t="n"/>
      <c r="F17" s="18">
        <f>Budget!D41</f>
        <v/>
      </c>
      <c r="G17" s="18">
        <f>Budget!I41</f>
        <v/>
      </c>
      <c r="H17" s="18">
        <f>IF(C17=1,IF(D17="",F17,D17)-F17,"")</f>
        <v/>
      </c>
      <c r="I17" s="19">
        <f>IF(AND(C17=1,F17&lt;&gt;0),H17/ABS(F17),"")</f>
        <v/>
      </c>
      <c r="J17">
        <f>IF(C17=1,IF(ROUND(H17,2)&gt;0,"Favorable",IF(ROUND(H17,2)&lt;0,"Unfavorable","On budget")),"")</f>
        <v/>
      </c>
      <c r="K17" s="18">
        <f>IF(C17=1,IF(E17="",G17,E17)-G17,"")</f>
        <v/>
      </c>
      <c r="L17" s="19">
        <f>IF(AND(C17=1,G17&lt;&gt;0),K17/ABS(G17),"")</f>
        <v/>
      </c>
      <c r="M17">
        <f>IF(C17=1,IF(ROUND(K17,2)&lt;0,"Favorable",IF(ROUND(K17,2)&gt;0,"Unfavorable","On budget")),"")</f>
        <v/>
      </c>
      <c r="N17">
        <f>IF(C17=1,"Actual",IF(A17&lt;=$D$3+12,"Forecast",""))</f>
        <v/>
      </c>
      <c r="O17" s="18">
        <f>IF(C17=1,IF(D17="",F17,D17),IF(A17&lt;=$D$3+12,O16*(1-Budget!$B$8+Budget!$B$9)+Budget!$B$7,""))</f>
        <v/>
      </c>
      <c r="P17" s="18">
        <f>IF(A17&lt;=$D$3+12,O17,"")</f>
        <v/>
      </c>
      <c r="Q17" s="18">
        <f>IF(C17=1,IF(E17="",G17,E17),IF(A17&lt;=$D$3+12,P17*Budget!$B$10+SUMPRODUCT((Budget!$D$15:$D$24&lt;=A17)*(Budget!$D$15:$D$24&lt;&gt;"")*Budget!$B$15:$B$24*Budget!$C$15:$C$24)+Budget!$B$36,""))</f>
        <v/>
      </c>
      <c r="R17" s="18">
        <f>IF(A17&lt;=$D$3+12,Q17-P17,"")</f>
        <v/>
      </c>
      <c r="S17" s="18">
        <f>IF(A17&lt;=$D$3+12,S16-R17,"")</f>
        <v/>
      </c>
    </row>
    <row r="18">
      <c r="A18" t="n">
        <v>3</v>
      </c>
      <c r="B18" s="17">
        <f>EDATE(Budget!$B$5,A18-1)</f>
        <v/>
      </c>
      <c r="C18">
        <f>IF(A18&lt;=$D$3,1,0)</f>
        <v/>
      </c>
      <c r="D18" s="7" t="n"/>
      <c r="E18" s="7" t="n"/>
      <c r="F18" s="18">
        <f>Budget!D42</f>
        <v/>
      </c>
      <c r="G18" s="18">
        <f>Budget!I42</f>
        <v/>
      </c>
      <c r="H18" s="18">
        <f>IF(C18=1,IF(D18="",F18,D18)-F18,"")</f>
        <v/>
      </c>
      <c r="I18" s="19">
        <f>IF(AND(C18=1,F18&lt;&gt;0),H18/ABS(F18),"")</f>
        <v/>
      </c>
      <c r="J18">
        <f>IF(C18=1,IF(ROUND(H18,2)&gt;0,"Favorable",IF(ROUND(H18,2)&lt;0,"Unfavorable","On budget")),"")</f>
        <v/>
      </c>
      <c r="K18" s="18">
        <f>IF(C18=1,IF(E18="",G18,E18)-G18,"")</f>
        <v/>
      </c>
      <c r="L18" s="19">
        <f>IF(AND(C18=1,G18&lt;&gt;0),K18/ABS(G18),"")</f>
        <v/>
      </c>
      <c r="M18">
        <f>IF(C18=1,IF(ROUND(K18,2)&lt;0,"Favorable",IF(ROUND(K18,2)&gt;0,"Unfavorable","On budget")),"")</f>
        <v/>
      </c>
      <c r="N18">
        <f>IF(C18=1,"Actual",IF(A18&lt;=$D$3+12,"Forecast",""))</f>
        <v/>
      </c>
      <c r="O18" s="18">
        <f>IF(C18=1,IF(D18="",F18,D18),IF(A18&lt;=$D$3+12,O17*(1-Budget!$B$8+Budget!$B$9)+Budget!$B$7,""))</f>
        <v/>
      </c>
      <c r="P18" s="18">
        <f>IF(A18&lt;=$D$3+12,O18,"")</f>
        <v/>
      </c>
      <c r="Q18" s="18">
        <f>IF(C18=1,IF(E18="",G18,E18),IF(A18&lt;=$D$3+12,P18*Budget!$B$10+SUMPRODUCT((Budget!$D$15:$D$24&lt;=A18)*(Budget!$D$15:$D$24&lt;&gt;"")*Budget!$B$15:$B$24*Budget!$C$15:$C$24)+Budget!$B$36,""))</f>
        <v/>
      </c>
      <c r="R18" s="18">
        <f>IF(A18&lt;=$D$3+12,Q18-P18,"")</f>
        <v/>
      </c>
      <c r="S18" s="18">
        <f>IF(A18&lt;=$D$3+12,S17-R18,"")</f>
        <v/>
      </c>
    </row>
    <row r="19">
      <c r="A19" t="n">
        <v>4</v>
      </c>
      <c r="B19" s="17">
        <f>EDATE(Budget!$B$5,A19-1)</f>
        <v/>
      </c>
      <c r="C19">
        <f>IF(A19&lt;=$D$3,1,0)</f>
        <v/>
      </c>
      <c r="D19" s="7" t="n"/>
      <c r="E19" s="7" t="n"/>
      <c r="F19" s="18">
        <f>Budget!D43</f>
        <v/>
      </c>
      <c r="G19" s="18">
        <f>Budget!I43</f>
        <v/>
      </c>
      <c r="H19" s="18">
        <f>IF(C19=1,IF(D19="",F19,D19)-F19,"")</f>
        <v/>
      </c>
      <c r="I19" s="19">
        <f>IF(AND(C19=1,F19&lt;&gt;0),H19/ABS(F19),"")</f>
        <v/>
      </c>
      <c r="J19">
        <f>IF(C19=1,IF(ROUND(H19,2)&gt;0,"Favorable",IF(ROUND(H19,2)&lt;0,"Unfavorable","On budget")),"")</f>
        <v/>
      </c>
      <c r="K19" s="18">
        <f>IF(C19=1,IF(E19="",G19,E19)-G19,"")</f>
        <v/>
      </c>
      <c r="L19" s="19">
        <f>IF(AND(C19=1,G19&lt;&gt;0),K19/ABS(G19),"")</f>
        <v/>
      </c>
      <c r="M19">
        <f>IF(C19=1,IF(ROUND(K19,2)&lt;0,"Favorable",IF(ROUND(K19,2)&gt;0,"Unfavorable","On budget")),"")</f>
        <v/>
      </c>
      <c r="N19">
        <f>IF(C19=1,"Actual",IF(A19&lt;=$D$3+12,"Forecast",""))</f>
        <v/>
      </c>
      <c r="O19" s="18">
        <f>IF(C19=1,IF(D19="",F19,D19),IF(A19&lt;=$D$3+12,O18*(1-Budget!$B$8+Budget!$B$9)+Budget!$B$7,""))</f>
        <v/>
      </c>
      <c r="P19" s="18">
        <f>IF(A19&lt;=$D$3+12,O19,"")</f>
        <v/>
      </c>
      <c r="Q19" s="18">
        <f>IF(C19=1,IF(E19="",G19,E19),IF(A19&lt;=$D$3+12,P19*Budget!$B$10+SUMPRODUCT((Budget!$D$15:$D$24&lt;=A19)*(Budget!$D$15:$D$24&lt;&gt;"")*Budget!$B$15:$B$24*Budget!$C$15:$C$24)+Budget!$B$36,""))</f>
        <v/>
      </c>
      <c r="R19" s="18">
        <f>IF(A19&lt;=$D$3+12,Q19-P19,"")</f>
        <v/>
      </c>
      <c r="S19" s="18">
        <f>IF(A19&lt;=$D$3+12,S18-R19,"")</f>
        <v/>
      </c>
    </row>
    <row r="20">
      <c r="A20" t="n">
        <v>5</v>
      </c>
      <c r="B20" s="17">
        <f>EDATE(Budget!$B$5,A20-1)</f>
        <v/>
      </c>
      <c r="C20">
        <f>IF(A20&lt;=$D$3,1,0)</f>
        <v/>
      </c>
      <c r="D20" s="7" t="n"/>
      <c r="E20" s="7" t="n"/>
      <c r="F20" s="18">
        <f>Budget!D44</f>
        <v/>
      </c>
      <c r="G20" s="18">
        <f>Budget!I44</f>
        <v/>
      </c>
      <c r="H20" s="18">
        <f>IF(C20=1,IF(D20="",F20,D20)-F20,"")</f>
        <v/>
      </c>
      <c r="I20" s="19">
        <f>IF(AND(C20=1,F20&lt;&gt;0),H20/ABS(F20),"")</f>
        <v/>
      </c>
      <c r="J20">
        <f>IF(C20=1,IF(ROUND(H20,2)&gt;0,"Favorable",IF(ROUND(H20,2)&lt;0,"Unfavorable","On budget")),"")</f>
        <v/>
      </c>
      <c r="K20" s="18">
        <f>IF(C20=1,IF(E20="",G20,E20)-G20,"")</f>
        <v/>
      </c>
      <c r="L20" s="19">
        <f>IF(AND(C20=1,G20&lt;&gt;0),K20/ABS(G20),"")</f>
        <v/>
      </c>
      <c r="M20">
        <f>IF(C20=1,IF(ROUND(K20,2)&lt;0,"Favorable",IF(ROUND(K20,2)&gt;0,"Unfavorable","On budget")),"")</f>
        <v/>
      </c>
      <c r="N20">
        <f>IF(C20=1,"Actual",IF(A20&lt;=$D$3+12,"Forecast",""))</f>
        <v/>
      </c>
      <c r="O20" s="18">
        <f>IF(C20=1,IF(D20="",F20,D20),IF(A20&lt;=$D$3+12,O19*(1-Budget!$B$8+Budget!$B$9)+Budget!$B$7,""))</f>
        <v/>
      </c>
      <c r="P20" s="18">
        <f>IF(A20&lt;=$D$3+12,O20,"")</f>
        <v/>
      </c>
      <c r="Q20" s="18">
        <f>IF(C20=1,IF(E20="",G20,E20),IF(A20&lt;=$D$3+12,P20*Budget!$B$10+SUMPRODUCT((Budget!$D$15:$D$24&lt;=A20)*(Budget!$D$15:$D$24&lt;&gt;"")*Budget!$B$15:$B$24*Budget!$C$15:$C$24)+Budget!$B$36,""))</f>
        <v/>
      </c>
      <c r="R20" s="18">
        <f>IF(A20&lt;=$D$3+12,Q20-P20,"")</f>
        <v/>
      </c>
      <c r="S20" s="18">
        <f>IF(A20&lt;=$D$3+12,S19-R20,"")</f>
        <v/>
      </c>
    </row>
    <row r="21">
      <c r="A21" t="n">
        <v>6</v>
      </c>
      <c r="B21" s="17">
        <f>EDATE(Budget!$B$5,A21-1)</f>
        <v/>
      </c>
      <c r="C21">
        <f>IF(A21&lt;=$D$3,1,0)</f>
        <v/>
      </c>
      <c r="D21" s="7" t="n"/>
      <c r="E21" s="7" t="n"/>
      <c r="F21" s="18">
        <f>Budget!D45</f>
        <v/>
      </c>
      <c r="G21" s="18">
        <f>Budget!I45</f>
        <v/>
      </c>
      <c r="H21" s="18">
        <f>IF(C21=1,IF(D21="",F21,D21)-F21,"")</f>
        <v/>
      </c>
      <c r="I21" s="19">
        <f>IF(AND(C21=1,F21&lt;&gt;0),H21/ABS(F21),"")</f>
        <v/>
      </c>
      <c r="J21">
        <f>IF(C21=1,IF(ROUND(H21,2)&gt;0,"Favorable",IF(ROUND(H21,2)&lt;0,"Unfavorable","On budget")),"")</f>
        <v/>
      </c>
      <c r="K21" s="18">
        <f>IF(C21=1,IF(E21="",G21,E21)-G21,"")</f>
        <v/>
      </c>
      <c r="L21" s="19">
        <f>IF(AND(C21=1,G21&lt;&gt;0),K21/ABS(G21),"")</f>
        <v/>
      </c>
      <c r="M21">
        <f>IF(C21=1,IF(ROUND(K21,2)&lt;0,"Favorable",IF(ROUND(K21,2)&gt;0,"Unfavorable","On budget")),"")</f>
        <v/>
      </c>
      <c r="N21">
        <f>IF(C21=1,"Actual",IF(A21&lt;=$D$3+12,"Forecast",""))</f>
        <v/>
      </c>
      <c r="O21" s="18">
        <f>IF(C21=1,IF(D21="",F21,D21),IF(A21&lt;=$D$3+12,O20*(1-Budget!$B$8+Budget!$B$9)+Budget!$B$7,""))</f>
        <v/>
      </c>
      <c r="P21" s="18">
        <f>IF(A21&lt;=$D$3+12,O21,"")</f>
        <v/>
      </c>
      <c r="Q21" s="18">
        <f>IF(C21=1,IF(E21="",G21,E21),IF(A21&lt;=$D$3+12,P21*Budget!$B$10+SUMPRODUCT((Budget!$D$15:$D$24&lt;=A21)*(Budget!$D$15:$D$24&lt;&gt;"")*Budget!$B$15:$B$24*Budget!$C$15:$C$24)+Budget!$B$36,""))</f>
        <v/>
      </c>
      <c r="R21" s="18">
        <f>IF(A21&lt;=$D$3+12,Q21-P21,"")</f>
        <v/>
      </c>
      <c r="S21" s="18">
        <f>IF(A21&lt;=$D$3+12,S20-R21,"")</f>
        <v/>
      </c>
    </row>
    <row r="22">
      <c r="A22" t="n">
        <v>7</v>
      </c>
      <c r="B22" s="17">
        <f>EDATE(Budget!$B$5,A22-1)</f>
        <v/>
      </c>
      <c r="C22">
        <f>IF(A22&lt;=$D$3,1,0)</f>
        <v/>
      </c>
      <c r="D22" s="7" t="n"/>
      <c r="E22" s="7" t="n"/>
      <c r="F22" s="18">
        <f>Budget!D46</f>
        <v/>
      </c>
      <c r="G22" s="18">
        <f>Budget!I46</f>
        <v/>
      </c>
      <c r="H22" s="18">
        <f>IF(C22=1,IF(D22="",F22,D22)-F22,"")</f>
        <v/>
      </c>
      <c r="I22" s="19">
        <f>IF(AND(C22=1,F22&lt;&gt;0),H22/ABS(F22),"")</f>
        <v/>
      </c>
      <c r="J22">
        <f>IF(C22=1,IF(ROUND(H22,2)&gt;0,"Favorable",IF(ROUND(H22,2)&lt;0,"Unfavorable","On budget")),"")</f>
        <v/>
      </c>
      <c r="K22" s="18">
        <f>IF(C22=1,IF(E22="",G22,E22)-G22,"")</f>
        <v/>
      </c>
      <c r="L22" s="19">
        <f>IF(AND(C22=1,G22&lt;&gt;0),K22/ABS(G22),"")</f>
        <v/>
      </c>
      <c r="M22">
        <f>IF(C22=1,IF(ROUND(K22,2)&lt;0,"Favorable",IF(ROUND(K22,2)&gt;0,"Unfavorable","On budget")),"")</f>
        <v/>
      </c>
      <c r="N22">
        <f>IF(C22=1,"Actual",IF(A22&lt;=$D$3+12,"Forecast",""))</f>
        <v/>
      </c>
      <c r="O22" s="18">
        <f>IF(C22=1,IF(D22="",F22,D22),IF(A22&lt;=$D$3+12,O21*(1-Budget!$B$8+Budget!$B$9)+Budget!$B$7,""))</f>
        <v/>
      </c>
      <c r="P22" s="18">
        <f>IF(A22&lt;=$D$3+12,O22,"")</f>
        <v/>
      </c>
      <c r="Q22" s="18">
        <f>IF(C22=1,IF(E22="",G22,E22),IF(A22&lt;=$D$3+12,P22*Budget!$B$10+SUMPRODUCT((Budget!$D$15:$D$24&lt;=A22)*(Budget!$D$15:$D$24&lt;&gt;"")*Budget!$B$15:$B$24*Budget!$C$15:$C$24)+Budget!$B$36,""))</f>
        <v/>
      </c>
      <c r="R22" s="18">
        <f>IF(A22&lt;=$D$3+12,Q22-P22,"")</f>
        <v/>
      </c>
      <c r="S22" s="18">
        <f>IF(A22&lt;=$D$3+12,S21-R22,"")</f>
        <v/>
      </c>
    </row>
    <row r="23">
      <c r="A23" t="n">
        <v>8</v>
      </c>
      <c r="B23" s="17">
        <f>EDATE(Budget!$B$5,A23-1)</f>
        <v/>
      </c>
      <c r="C23">
        <f>IF(A23&lt;=$D$3,1,0)</f>
        <v/>
      </c>
      <c r="D23" s="7" t="n"/>
      <c r="E23" s="7" t="n"/>
      <c r="F23" s="18">
        <f>Budget!D47</f>
        <v/>
      </c>
      <c r="G23" s="18">
        <f>Budget!I47</f>
        <v/>
      </c>
      <c r="H23" s="18">
        <f>IF(C23=1,IF(D23="",F23,D23)-F23,"")</f>
        <v/>
      </c>
      <c r="I23" s="19">
        <f>IF(AND(C23=1,F23&lt;&gt;0),H23/ABS(F23),"")</f>
        <v/>
      </c>
      <c r="J23">
        <f>IF(C23=1,IF(ROUND(H23,2)&gt;0,"Favorable",IF(ROUND(H23,2)&lt;0,"Unfavorable","On budget")),"")</f>
        <v/>
      </c>
      <c r="K23" s="18">
        <f>IF(C23=1,IF(E23="",G23,E23)-G23,"")</f>
        <v/>
      </c>
      <c r="L23" s="19">
        <f>IF(AND(C23=1,G23&lt;&gt;0),K23/ABS(G23),"")</f>
        <v/>
      </c>
      <c r="M23">
        <f>IF(C23=1,IF(ROUND(K23,2)&lt;0,"Favorable",IF(ROUND(K23,2)&gt;0,"Unfavorable","On budget")),"")</f>
        <v/>
      </c>
      <c r="N23">
        <f>IF(C23=1,"Actual",IF(A23&lt;=$D$3+12,"Forecast",""))</f>
        <v/>
      </c>
      <c r="O23" s="18">
        <f>IF(C23=1,IF(D23="",F23,D23),IF(A23&lt;=$D$3+12,O22*(1-Budget!$B$8+Budget!$B$9)+Budget!$B$7,""))</f>
        <v/>
      </c>
      <c r="P23" s="18">
        <f>IF(A23&lt;=$D$3+12,O23,"")</f>
        <v/>
      </c>
      <c r="Q23" s="18">
        <f>IF(C23=1,IF(E23="",G23,E23),IF(A23&lt;=$D$3+12,P23*Budget!$B$10+SUMPRODUCT((Budget!$D$15:$D$24&lt;=A23)*(Budget!$D$15:$D$24&lt;&gt;"")*Budget!$B$15:$B$24*Budget!$C$15:$C$24)+Budget!$B$36,""))</f>
        <v/>
      </c>
      <c r="R23" s="18">
        <f>IF(A23&lt;=$D$3+12,Q23-P23,"")</f>
        <v/>
      </c>
      <c r="S23" s="18">
        <f>IF(A23&lt;=$D$3+12,S22-R23,"")</f>
        <v/>
      </c>
    </row>
    <row r="24">
      <c r="A24" t="n">
        <v>9</v>
      </c>
      <c r="B24" s="17">
        <f>EDATE(Budget!$B$5,A24-1)</f>
        <v/>
      </c>
      <c r="C24">
        <f>IF(A24&lt;=$D$3,1,0)</f>
        <v/>
      </c>
      <c r="D24" s="7" t="n"/>
      <c r="E24" s="7" t="n"/>
      <c r="F24" s="18">
        <f>Budget!D48</f>
        <v/>
      </c>
      <c r="G24" s="18">
        <f>Budget!I48</f>
        <v/>
      </c>
      <c r="H24" s="18">
        <f>IF(C24=1,IF(D24="",F24,D24)-F24,"")</f>
        <v/>
      </c>
      <c r="I24" s="19">
        <f>IF(AND(C24=1,F24&lt;&gt;0),H24/ABS(F24),"")</f>
        <v/>
      </c>
      <c r="J24">
        <f>IF(C24=1,IF(ROUND(H24,2)&gt;0,"Favorable",IF(ROUND(H24,2)&lt;0,"Unfavorable","On budget")),"")</f>
        <v/>
      </c>
      <c r="K24" s="18">
        <f>IF(C24=1,IF(E24="",G24,E24)-G24,"")</f>
        <v/>
      </c>
      <c r="L24" s="19">
        <f>IF(AND(C24=1,G24&lt;&gt;0),K24/ABS(G24),"")</f>
        <v/>
      </c>
      <c r="M24">
        <f>IF(C24=1,IF(ROUND(K24,2)&lt;0,"Favorable",IF(ROUND(K24,2)&gt;0,"Unfavorable","On budget")),"")</f>
        <v/>
      </c>
      <c r="N24">
        <f>IF(C24=1,"Actual",IF(A24&lt;=$D$3+12,"Forecast",""))</f>
        <v/>
      </c>
      <c r="O24" s="18">
        <f>IF(C24=1,IF(D24="",F24,D24),IF(A24&lt;=$D$3+12,O23*(1-Budget!$B$8+Budget!$B$9)+Budget!$B$7,""))</f>
        <v/>
      </c>
      <c r="P24" s="18">
        <f>IF(A24&lt;=$D$3+12,O24,"")</f>
        <v/>
      </c>
      <c r="Q24" s="18">
        <f>IF(C24=1,IF(E24="",G24,E24),IF(A24&lt;=$D$3+12,P24*Budget!$B$10+SUMPRODUCT((Budget!$D$15:$D$24&lt;=A24)*(Budget!$D$15:$D$24&lt;&gt;"")*Budget!$B$15:$B$24*Budget!$C$15:$C$24)+Budget!$B$36,""))</f>
        <v/>
      </c>
      <c r="R24" s="18">
        <f>IF(A24&lt;=$D$3+12,Q24-P24,"")</f>
        <v/>
      </c>
      <c r="S24" s="18">
        <f>IF(A24&lt;=$D$3+12,S23-R24,"")</f>
        <v/>
      </c>
    </row>
    <row r="25">
      <c r="A25" t="n">
        <v>10</v>
      </c>
      <c r="B25" s="17">
        <f>EDATE(Budget!$B$5,A25-1)</f>
        <v/>
      </c>
      <c r="C25">
        <f>IF(A25&lt;=$D$3,1,0)</f>
        <v/>
      </c>
      <c r="D25" s="7" t="n"/>
      <c r="E25" s="7" t="n"/>
      <c r="F25" s="18">
        <f>Budget!D49</f>
        <v/>
      </c>
      <c r="G25" s="18">
        <f>Budget!I49</f>
        <v/>
      </c>
      <c r="H25" s="18">
        <f>IF(C25=1,IF(D25="",F25,D25)-F25,"")</f>
        <v/>
      </c>
      <c r="I25" s="19">
        <f>IF(AND(C25=1,F25&lt;&gt;0),H25/ABS(F25),"")</f>
        <v/>
      </c>
      <c r="J25">
        <f>IF(C25=1,IF(ROUND(H25,2)&gt;0,"Favorable",IF(ROUND(H25,2)&lt;0,"Unfavorable","On budget")),"")</f>
        <v/>
      </c>
      <c r="K25" s="18">
        <f>IF(C25=1,IF(E25="",G25,E25)-G25,"")</f>
        <v/>
      </c>
      <c r="L25" s="19">
        <f>IF(AND(C25=1,G25&lt;&gt;0),K25/ABS(G25),"")</f>
        <v/>
      </c>
      <c r="M25">
        <f>IF(C25=1,IF(ROUND(K25,2)&lt;0,"Favorable",IF(ROUND(K25,2)&gt;0,"Unfavorable","On budget")),"")</f>
        <v/>
      </c>
      <c r="N25">
        <f>IF(C25=1,"Actual",IF(A25&lt;=$D$3+12,"Forecast",""))</f>
        <v/>
      </c>
      <c r="O25" s="18">
        <f>IF(C25=1,IF(D25="",F25,D25),IF(A25&lt;=$D$3+12,O24*(1-Budget!$B$8+Budget!$B$9)+Budget!$B$7,""))</f>
        <v/>
      </c>
      <c r="P25" s="18">
        <f>IF(A25&lt;=$D$3+12,O25,"")</f>
        <v/>
      </c>
      <c r="Q25" s="18">
        <f>IF(C25=1,IF(E25="",G25,E25),IF(A25&lt;=$D$3+12,P25*Budget!$B$10+SUMPRODUCT((Budget!$D$15:$D$24&lt;=A25)*(Budget!$D$15:$D$24&lt;&gt;"")*Budget!$B$15:$B$24*Budget!$C$15:$C$24)+Budget!$B$36,""))</f>
        <v/>
      </c>
      <c r="R25" s="18">
        <f>IF(A25&lt;=$D$3+12,Q25-P25,"")</f>
        <v/>
      </c>
      <c r="S25" s="18">
        <f>IF(A25&lt;=$D$3+12,S24-R25,"")</f>
        <v/>
      </c>
    </row>
    <row r="26">
      <c r="A26" t="n">
        <v>11</v>
      </c>
      <c r="B26" s="17">
        <f>EDATE(Budget!$B$5,A26-1)</f>
        <v/>
      </c>
      <c r="C26">
        <f>IF(A26&lt;=$D$3,1,0)</f>
        <v/>
      </c>
      <c r="D26" s="7" t="n"/>
      <c r="E26" s="7" t="n"/>
      <c r="F26" s="18">
        <f>Budget!D50</f>
        <v/>
      </c>
      <c r="G26" s="18">
        <f>Budget!I50</f>
        <v/>
      </c>
      <c r="H26" s="18">
        <f>IF(C26=1,IF(D26="",F26,D26)-F26,"")</f>
        <v/>
      </c>
      <c r="I26" s="19">
        <f>IF(AND(C26=1,F26&lt;&gt;0),H26/ABS(F26),"")</f>
        <v/>
      </c>
      <c r="J26">
        <f>IF(C26=1,IF(ROUND(H26,2)&gt;0,"Favorable",IF(ROUND(H26,2)&lt;0,"Unfavorable","On budget")),"")</f>
        <v/>
      </c>
      <c r="K26" s="18">
        <f>IF(C26=1,IF(E26="",G26,E26)-G26,"")</f>
        <v/>
      </c>
      <c r="L26" s="19">
        <f>IF(AND(C26=1,G26&lt;&gt;0),K26/ABS(G26),"")</f>
        <v/>
      </c>
      <c r="M26">
        <f>IF(C26=1,IF(ROUND(K26,2)&lt;0,"Favorable",IF(ROUND(K26,2)&gt;0,"Unfavorable","On budget")),"")</f>
        <v/>
      </c>
      <c r="N26">
        <f>IF(C26=1,"Actual",IF(A26&lt;=$D$3+12,"Forecast",""))</f>
        <v/>
      </c>
      <c r="O26" s="18">
        <f>IF(C26=1,IF(D26="",F26,D26),IF(A26&lt;=$D$3+12,O25*(1-Budget!$B$8+Budget!$B$9)+Budget!$B$7,""))</f>
        <v/>
      </c>
      <c r="P26" s="18">
        <f>IF(A26&lt;=$D$3+12,O26,"")</f>
        <v/>
      </c>
      <c r="Q26" s="18">
        <f>IF(C26=1,IF(E26="",G26,E26),IF(A26&lt;=$D$3+12,P26*Budget!$B$10+SUMPRODUCT((Budget!$D$15:$D$24&lt;=A26)*(Budget!$D$15:$D$24&lt;&gt;"")*Budget!$B$15:$B$24*Budget!$C$15:$C$24)+Budget!$B$36,""))</f>
        <v/>
      </c>
      <c r="R26" s="18">
        <f>IF(A26&lt;=$D$3+12,Q26-P26,"")</f>
        <v/>
      </c>
      <c r="S26" s="18">
        <f>IF(A26&lt;=$D$3+12,S25-R26,"")</f>
        <v/>
      </c>
    </row>
    <row r="27">
      <c r="A27" t="n">
        <v>12</v>
      </c>
      <c r="B27" s="17">
        <f>EDATE(Budget!$B$5,A27-1)</f>
        <v/>
      </c>
      <c r="C27">
        <f>IF(A27&lt;=$D$3,1,0)</f>
        <v/>
      </c>
      <c r="D27" s="7" t="n"/>
      <c r="E27" s="7" t="n"/>
      <c r="F27" s="18">
        <f>Budget!D51</f>
        <v/>
      </c>
      <c r="G27" s="18">
        <f>Budget!I51</f>
        <v/>
      </c>
      <c r="H27" s="18">
        <f>IF(C27=1,IF(D27="",F27,D27)-F27,"")</f>
        <v/>
      </c>
      <c r="I27" s="19">
        <f>IF(AND(C27=1,F27&lt;&gt;0),H27/ABS(F27),"")</f>
        <v/>
      </c>
      <c r="J27">
        <f>IF(C27=1,IF(ROUND(H27,2)&gt;0,"Favorable",IF(ROUND(H27,2)&lt;0,"Unfavorable","On budget")),"")</f>
        <v/>
      </c>
      <c r="K27" s="18">
        <f>IF(C27=1,IF(E27="",G27,E27)-G27,"")</f>
        <v/>
      </c>
      <c r="L27" s="19">
        <f>IF(AND(C27=1,G27&lt;&gt;0),K27/ABS(G27),"")</f>
        <v/>
      </c>
      <c r="M27">
        <f>IF(C27=1,IF(ROUND(K27,2)&lt;0,"Favorable",IF(ROUND(K27,2)&gt;0,"Unfavorable","On budget")),"")</f>
        <v/>
      </c>
      <c r="N27">
        <f>IF(C27=1,"Actual",IF(A27&lt;=$D$3+12,"Forecast",""))</f>
        <v/>
      </c>
      <c r="O27" s="18">
        <f>IF(C27=1,IF(D27="",F27,D27),IF(A27&lt;=$D$3+12,O26*(1-Budget!$B$8+Budget!$B$9)+Budget!$B$7,""))</f>
        <v/>
      </c>
      <c r="P27" s="18">
        <f>IF(A27&lt;=$D$3+12,O27,"")</f>
        <v/>
      </c>
      <c r="Q27" s="18">
        <f>IF(C27=1,IF(E27="",G27,E27),IF(A27&lt;=$D$3+12,P27*Budget!$B$10+SUMPRODUCT((Budget!$D$15:$D$24&lt;=A27)*(Budget!$D$15:$D$24&lt;&gt;"")*Budget!$B$15:$B$24*Budget!$C$15:$C$24)+Budget!$B$36,""))</f>
        <v/>
      </c>
      <c r="R27" s="18">
        <f>IF(A27&lt;=$D$3+12,Q27-P27,"")</f>
        <v/>
      </c>
      <c r="S27" s="18">
        <f>IF(A27&lt;=$D$3+12,S26-R27,"")</f>
        <v/>
      </c>
    </row>
    <row r="28">
      <c r="A28" t="n">
        <v>13</v>
      </c>
      <c r="B28" s="17">
        <f>EDATE(Budget!$B$5,A28-1)</f>
        <v/>
      </c>
      <c r="C28">
        <f>IF(A28&lt;=$D$3,1,0)</f>
        <v/>
      </c>
      <c r="N28">
        <f>IF(C28=1,"Actual",IF(A28&lt;=$D$3+12,"Forecast",""))</f>
        <v/>
      </c>
      <c r="O28" s="18">
        <f>IF(C28=1,0,IF(A28&lt;=$D$3+12,O27*(1-Budget!$B$8+Budget!$B$9)+Budget!$B$7,""))</f>
        <v/>
      </c>
      <c r="P28" s="18">
        <f>IF(A28&lt;=$D$3+12,O28,"")</f>
        <v/>
      </c>
      <c r="Q28" s="18">
        <f>IF(C28=1,0,IF(A28&lt;=$D$3+12,P28*Budget!$B$10+SUMPRODUCT((Budget!$D$15:$D$24&lt;=A28)*(Budget!$D$15:$D$24&lt;&gt;"")*Budget!$B$15:$B$24*Budget!$C$15:$C$24)+Budget!$B$36,""))</f>
        <v/>
      </c>
      <c r="R28" s="18">
        <f>IF(A28&lt;=$D$3+12,Q28-P28,"")</f>
        <v/>
      </c>
      <c r="S28" s="18">
        <f>IF(A28&lt;=$D$3+12,S27-R28,"")</f>
        <v/>
      </c>
    </row>
    <row r="29">
      <c r="A29" t="n">
        <v>14</v>
      </c>
      <c r="B29" s="17">
        <f>EDATE(Budget!$B$5,A29-1)</f>
        <v/>
      </c>
      <c r="C29">
        <f>IF(A29&lt;=$D$3,1,0)</f>
        <v/>
      </c>
      <c r="N29">
        <f>IF(C29=1,"Actual",IF(A29&lt;=$D$3+12,"Forecast",""))</f>
        <v/>
      </c>
      <c r="O29" s="18">
        <f>IF(C29=1,0,IF(A29&lt;=$D$3+12,O28*(1-Budget!$B$8+Budget!$B$9)+Budget!$B$7,""))</f>
        <v/>
      </c>
      <c r="P29" s="18">
        <f>IF(A29&lt;=$D$3+12,O29,"")</f>
        <v/>
      </c>
      <c r="Q29" s="18">
        <f>IF(C29=1,0,IF(A29&lt;=$D$3+12,P29*Budget!$B$10+SUMPRODUCT((Budget!$D$15:$D$24&lt;=A29)*(Budget!$D$15:$D$24&lt;&gt;"")*Budget!$B$15:$B$24*Budget!$C$15:$C$24)+Budget!$B$36,""))</f>
        <v/>
      </c>
      <c r="R29" s="18">
        <f>IF(A29&lt;=$D$3+12,Q29-P29,"")</f>
        <v/>
      </c>
      <c r="S29" s="18">
        <f>IF(A29&lt;=$D$3+12,S28-R29,"")</f>
        <v/>
      </c>
    </row>
    <row r="30">
      <c r="A30" t="n">
        <v>15</v>
      </c>
      <c r="B30" s="17">
        <f>EDATE(Budget!$B$5,A30-1)</f>
        <v/>
      </c>
      <c r="C30">
        <f>IF(A30&lt;=$D$3,1,0)</f>
        <v/>
      </c>
      <c r="N30">
        <f>IF(C30=1,"Actual",IF(A30&lt;=$D$3+12,"Forecast",""))</f>
        <v/>
      </c>
      <c r="O30" s="18">
        <f>IF(C30=1,0,IF(A30&lt;=$D$3+12,O29*(1-Budget!$B$8+Budget!$B$9)+Budget!$B$7,""))</f>
        <v/>
      </c>
      <c r="P30" s="18">
        <f>IF(A30&lt;=$D$3+12,O30,"")</f>
        <v/>
      </c>
      <c r="Q30" s="18">
        <f>IF(C30=1,0,IF(A30&lt;=$D$3+12,P30*Budget!$B$10+SUMPRODUCT((Budget!$D$15:$D$24&lt;=A30)*(Budget!$D$15:$D$24&lt;&gt;"")*Budget!$B$15:$B$24*Budget!$C$15:$C$24)+Budget!$B$36,""))</f>
        <v/>
      </c>
      <c r="R30" s="18">
        <f>IF(A30&lt;=$D$3+12,Q30-P30,"")</f>
        <v/>
      </c>
      <c r="S30" s="18">
        <f>IF(A30&lt;=$D$3+12,S29-R30,"")</f>
        <v/>
      </c>
    </row>
    <row r="31">
      <c r="A31" t="n">
        <v>16</v>
      </c>
      <c r="B31" s="17">
        <f>EDATE(Budget!$B$5,A31-1)</f>
        <v/>
      </c>
      <c r="C31">
        <f>IF(A31&lt;=$D$3,1,0)</f>
        <v/>
      </c>
      <c r="N31">
        <f>IF(C31=1,"Actual",IF(A31&lt;=$D$3+12,"Forecast",""))</f>
        <v/>
      </c>
      <c r="O31" s="18">
        <f>IF(C31=1,0,IF(A31&lt;=$D$3+12,O30*(1-Budget!$B$8+Budget!$B$9)+Budget!$B$7,""))</f>
        <v/>
      </c>
      <c r="P31" s="18">
        <f>IF(A31&lt;=$D$3+12,O31,"")</f>
        <v/>
      </c>
      <c r="Q31" s="18">
        <f>IF(C31=1,0,IF(A31&lt;=$D$3+12,P31*Budget!$B$10+SUMPRODUCT((Budget!$D$15:$D$24&lt;=A31)*(Budget!$D$15:$D$24&lt;&gt;"")*Budget!$B$15:$B$24*Budget!$C$15:$C$24)+Budget!$B$36,""))</f>
        <v/>
      </c>
      <c r="R31" s="18">
        <f>IF(A31&lt;=$D$3+12,Q31-P31,"")</f>
        <v/>
      </c>
      <c r="S31" s="18">
        <f>IF(A31&lt;=$D$3+12,S30-R31,"")</f>
        <v/>
      </c>
    </row>
    <row r="32">
      <c r="A32" t="n">
        <v>17</v>
      </c>
      <c r="B32" s="17">
        <f>EDATE(Budget!$B$5,A32-1)</f>
        <v/>
      </c>
      <c r="C32">
        <f>IF(A32&lt;=$D$3,1,0)</f>
        <v/>
      </c>
      <c r="N32">
        <f>IF(C32=1,"Actual",IF(A32&lt;=$D$3+12,"Forecast",""))</f>
        <v/>
      </c>
      <c r="O32" s="18">
        <f>IF(C32=1,0,IF(A32&lt;=$D$3+12,O31*(1-Budget!$B$8+Budget!$B$9)+Budget!$B$7,""))</f>
        <v/>
      </c>
      <c r="P32" s="18">
        <f>IF(A32&lt;=$D$3+12,O32,"")</f>
        <v/>
      </c>
      <c r="Q32" s="18">
        <f>IF(C32=1,0,IF(A32&lt;=$D$3+12,P32*Budget!$B$10+SUMPRODUCT((Budget!$D$15:$D$24&lt;=A32)*(Budget!$D$15:$D$24&lt;&gt;"")*Budget!$B$15:$B$24*Budget!$C$15:$C$24)+Budget!$B$36,""))</f>
        <v/>
      </c>
      <c r="R32" s="18">
        <f>IF(A32&lt;=$D$3+12,Q32-P32,"")</f>
        <v/>
      </c>
      <c r="S32" s="18">
        <f>IF(A32&lt;=$D$3+12,S31-R32,"")</f>
        <v/>
      </c>
    </row>
    <row r="33">
      <c r="A33" t="n">
        <v>18</v>
      </c>
      <c r="B33" s="17">
        <f>EDATE(Budget!$B$5,A33-1)</f>
        <v/>
      </c>
      <c r="C33">
        <f>IF(A33&lt;=$D$3,1,0)</f>
        <v/>
      </c>
      <c r="N33">
        <f>IF(C33=1,"Actual",IF(A33&lt;=$D$3+12,"Forecast",""))</f>
        <v/>
      </c>
      <c r="O33" s="18">
        <f>IF(C33=1,0,IF(A33&lt;=$D$3+12,O32*(1-Budget!$B$8+Budget!$B$9)+Budget!$B$7,""))</f>
        <v/>
      </c>
      <c r="P33" s="18">
        <f>IF(A33&lt;=$D$3+12,O33,"")</f>
        <v/>
      </c>
      <c r="Q33" s="18">
        <f>IF(C33=1,0,IF(A33&lt;=$D$3+12,P33*Budget!$B$10+SUMPRODUCT((Budget!$D$15:$D$24&lt;=A33)*(Budget!$D$15:$D$24&lt;&gt;"")*Budget!$B$15:$B$24*Budget!$C$15:$C$24)+Budget!$B$36,""))</f>
        <v/>
      </c>
      <c r="R33" s="18">
        <f>IF(A33&lt;=$D$3+12,Q33-P33,"")</f>
        <v/>
      </c>
      <c r="S33" s="18">
        <f>IF(A33&lt;=$D$3+12,S32-R33,"")</f>
        <v/>
      </c>
    </row>
    <row r="34">
      <c r="A34" t="n">
        <v>19</v>
      </c>
      <c r="B34" s="17">
        <f>EDATE(Budget!$B$5,A34-1)</f>
        <v/>
      </c>
      <c r="C34">
        <f>IF(A34&lt;=$D$3,1,0)</f>
        <v/>
      </c>
      <c r="N34">
        <f>IF(C34=1,"Actual",IF(A34&lt;=$D$3+12,"Forecast",""))</f>
        <v/>
      </c>
      <c r="O34" s="18">
        <f>IF(C34=1,0,IF(A34&lt;=$D$3+12,O33*(1-Budget!$B$8+Budget!$B$9)+Budget!$B$7,""))</f>
        <v/>
      </c>
      <c r="P34" s="18">
        <f>IF(A34&lt;=$D$3+12,O34,"")</f>
        <v/>
      </c>
      <c r="Q34" s="18">
        <f>IF(C34=1,0,IF(A34&lt;=$D$3+12,P34*Budget!$B$10+SUMPRODUCT((Budget!$D$15:$D$24&lt;=A34)*(Budget!$D$15:$D$24&lt;&gt;"")*Budget!$B$15:$B$24*Budget!$C$15:$C$24)+Budget!$B$36,""))</f>
        <v/>
      </c>
      <c r="R34" s="18">
        <f>IF(A34&lt;=$D$3+12,Q34-P34,"")</f>
        <v/>
      </c>
      <c r="S34" s="18">
        <f>IF(A34&lt;=$D$3+12,S33-R34,"")</f>
        <v/>
      </c>
    </row>
    <row r="35">
      <c r="A35" t="n">
        <v>20</v>
      </c>
      <c r="B35" s="17">
        <f>EDATE(Budget!$B$5,A35-1)</f>
        <v/>
      </c>
      <c r="C35">
        <f>IF(A35&lt;=$D$3,1,0)</f>
        <v/>
      </c>
      <c r="N35">
        <f>IF(C35=1,"Actual",IF(A35&lt;=$D$3+12,"Forecast",""))</f>
        <v/>
      </c>
      <c r="O35" s="18">
        <f>IF(C35=1,0,IF(A35&lt;=$D$3+12,O34*(1-Budget!$B$8+Budget!$B$9)+Budget!$B$7,""))</f>
        <v/>
      </c>
      <c r="P35" s="18">
        <f>IF(A35&lt;=$D$3+12,O35,"")</f>
        <v/>
      </c>
      <c r="Q35" s="18">
        <f>IF(C35=1,0,IF(A35&lt;=$D$3+12,P35*Budget!$B$10+SUMPRODUCT((Budget!$D$15:$D$24&lt;=A35)*(Budget!$D$15:$D$24&lt;&gt;"")*Budget!$B$15:$B$24*Budget!$C$15:$C$24)+Budget!$B$36,""))</f>
        <v/>
      </c>
      <c r="R35" s="18">
        <f>IF(A35&lt;=$D$3+12,Q35-P35,"")</f>
        <v/>
      </c>
      <c r="S35" s="18">
        <f>IF(A35&lt;=$D$3+12,S34-R35,"")</f>
        <v/>
      </c>
    </row>
    <row r="36">
      <c r="A36" t="n">
        <v>21</v>
      </c>
      <c r="B36" s="17">
        <f>EDATE(Budget!$B$5,A36-1)</f>
        <v/>
      </c>
      <c r="C36">
        <f>IF(A36&lt;=$D$3,1,0)</f>
        <v/>
      </c>
      <c r="N36">
        <f>IF(C36=1,"Actual",IF(A36&lt;=$D$3+12,"Forecast",""))</f>
        <v/>
      </c>
      <c r="O36" s="18">
        <f>IF(C36=1,0,IF(A36&lt;=$D$3+12,O35*(1-Budget!$B$8+Budget!$B$9)+Budget!$B$7,""))</f>
        <v/>
      </c>
      <c r="P36" s="18">
        <f>IF(A36&lt;=$D$3+12,O36,"")</f>
        <v/>
      </c>
      <c r="Q36" s="18">
        <f>IF(C36=1,0,IF(A36&lt;=$D$3+12,P36*Budget!$B$10+SUMPRODUCT((Budget!$D$15:$D$24&lt;=A36)*(Budget!$D$15:$D$24&lt;&gt;"")*Budget!$B$15:$B$24*Budget!$C$15:$C$24)+Budget!$B$36,""))</f>
        <v/>
      </c>
      <c r="R36" s="18">
        <f>IF(A36&lt;=$D$3+12,Q36-P36,"")</f>
        <v/>
      </c>
      <c r="S36" s="18">
        <f>IF(A36&lt;=$D$3+12,S35-R36,"")</f>
        <v/>
      </c>
    </row>
    <row r="37">
      <c r="A37" t="n">
        <v>22</v>
      </c>
      <c r="B37" s="17">
        <f>EDATE(Budget!$B$5,A37-1)</f>
        <v/>
      </c>
      <c r="C37">
        <f>IF(A37&lt;=$D$3,1,0)</f>
        <v/>
      </c>
      <c r="N37">
        <f>IF(C37=1,"Actual",IF(A37&lt;=$D$3+12,"Forecast",""))</f>
        <v/>
      </c>
      <c r="O37" s="18">
        <f>IF(C37=1,0,IF(A37&lt;=$D$3+12,O36*(1-Budget!$B$8+Budget!$B$9)+Budget!$B$7,""))</f>
        <v/>
      </c>
      <c r="P37" s="18">
        <f>IF(A37&lt;=$D$3+12,O37,"")</f>
        <v/>
      </c>
      <c r="Q37" s="18">
        <f>IF(C37=1,0,IF(A37&lt;=$D$3+12,P37*Budget!$B$10+SUMPRODUCT((Budget!$D$15:$D$24&lt;=A37)*(Budget!$D$15:$D$24&lt;&gt;"")*Budget!$B$15:$B$24*Budget!$C$15:$C$24)+Budget!$B$36,""))</f>
        <v/>
      </c>
      <c r="R37" s="18">
        <f>IF(A37&lt;=$D$3+12,Q37-P37,"")</f>
        <v/>
      </c>
      <c r="S37" s="18">
        <f>IF(A37&lt;=$D$3+12,S36-R37,"")</f>
        <v/>
      </c>
    </row>
    <row r="38">
      <c r="A38" t="n">
        <v>23</v>
      </c>
      <c r="B38" s="17">
        <f>EDATE(Budget!$B$5,A38-1)</f>
        <v/>
      </c>
      <c r="C38">
        <f>IF(A38&lt;=$D$3,1,0)</f>
        <v/>
      </c>
      <c r="N38">
        <f>IF(C38=1,"Actual",IF(A38&lt;=$D$3+12,"Forecast",""))</f>
        <v/>
      </c>
      <c r="O38" s="18">
        <f>IF(C38=1,0,IF(A38&lt;=$D$3+12,O37*(1-Budget!$B$8+Budget!$B$9)+Budget!$B$7,""))</f>
        <v/>
      </c>
      <c r="P38" s="18">
        <f>IF(A38&lt;=$D$3+12,O38,"")</f>
        <v/>
      </c>
      <c r="Q38" s="18">
        <f>IF(C38=1,0,IF(A38&lt;=$D$3+12,P38*Budget!$B$10+SUMPRODUCT((Budget!$D$15:$D$24&lt;=A38)*(Budget!$D$15:$D$24&lt;&gt;"")*Budget!$B$15:$B$24*Budget!$C$15:$C$24)+Budget!$B$36,""))</f>
        <v/>
      </c>
      <c r="R38" s="18">
        <f>IF(A38&lt;=$D$3+12,Q38-P38,"")</f>
        <v/>
      </c>
      <c r="S38" s="18">
        <f>IF(A38&lt;=$D$3+12,S37-R38,"")</f>
        <v/>
      </c>
    </row>
    <row r="39">
      <c r="A39" t="n">
        <v>24</v>
      </c>
      <c r="B39" s="17">
        <f>EDATE(Budget!$B$5,A39-1)</f>
        <v/>
      </c>
      <c r="C39">
        <f>IF(A39&lt;=$D$3,1,0)</f>
        <v/>
      </c>
      <c r="N39">
        <f>IF(C39=1,"Actual",IF(A39&lt;=$D$3+12,"Forecast",""))</f>
        <v/>
      </c>
      <c r="O39" s="18">
        <f>IF(C39=1,0,IF(A39&lt;=$D$3+12,O38*(1-Budget!$B$8+Budget!$B$9)+Budget!$B$7,""))</f>
        <v/>
      </c>
      <c r="P39" s="18">
        <f>IF(A39&lt;=$D$3+12,O39,"")</f>
        <v/>
      </c>
      <c r="Q39" s="18">
        <f>IF(C39=1,0,IF(A39&lt;=$D$3+12,P39*Budget!$B$10+SUMPRODUCT((Budget!$D$15:$D$24&lt;=A39)*(Budget!$D$15:$D$24&lt;&gt;"")*Budget!$B$15:$B$24*Budget!$C$15:$C$24)+Budget!$B$36,""))</f>
        <v/>
      </c>
      <c r="R39" s="18">
        <f>IF(A39&lt;=$D$3+12,Q39-P39,"")</f>
        <v/>
      </c>
      <c r="S39" s="18">
        <f>IF(A39&lt;=$D$3+12,S38-R39,"")</f>
        <v/>
      </c>
    </row>
    <row r="41">
      <c r="A41" s="15" t="inlineStr">
        <is>
          <t>Year to date (closed months)</t>
        </is>
      </c>
      <c r="F41" s="16">
        <f>SUMIF(C16:C27,1,F16:F27)</f>
        <v/>
      </c>
      <c r="G41" s="16">
        <f>SUMIF(C16:C27,1,G16:G27)</f>
        <v/>
      </c>
      <c r="H41" s="16">
        <f>SUMIF(C16:C27,1,H16:H27)</f>
        <v/>
      </c>
      <c r="K41" s="16">
        <f>SUMIF(C16:C27,1,K16:K27)</f>
        <v/>
      </c>
    </row>
  </sheetData>
  <dataValidations count="1">
    <dataValidation sqref="D3" showDropDown="0" showInputMessage="0" showErrorMessage="0" allowBlank="0" type="whole" operator="between">
      <formula1>0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1" t="inlineStr">
        <is>
          <t>Free template by Adlega</t>
        </is>
      </c>
    </row>
    <row r="2">
      <c r="A2" s="22" t="inlineStr">
        <is>
          <t>Live budget template and rolling forecast: https://adlega.com/blog/tools/saas-budget/</t>
        </is>
      </c>
    </row>
    <row r="3">
      <c r="A3" s="22" t="inlineStr">
        <is>
          <t>Version: October 2026</t>
        </is>
      </c>
    </row>
    <row r="4">
      <c r="A4" s="22" t="inlineStr"/>
    </row>
    <row r="5">
      <c r="A5" s="22" t="inlineStr">
        <is>
          <t>This template is a planning aid, not advice. It is not tax, legal, accounting or investment advice; check the numbers with your own advisers before you act on them.</t>
        </is>
      </c>
    </row>
    <row r="6">
      <c r="A6" s="22" t="inlineStr">
        <is>
          <t>Blue cells on a light yellow background are inputs. Every other number is a live formula that mirrors the web calculator.</t>
        </is>
      </c>
    </row>
    <row r="7">
      <c r="A7" s="22" t="inlineStr"/>
    </row>
    <row r="8">
      <c r="A8" s="22" t="inlineStr">
        <is>
          <t>How it works: MRR each month = last month's MRR x (1 - churn + expansion) + new MRR. Revenue in a month = that month's MRR.</t>
        </is>
      </c>
    </row>
    <row r="9">
      <c r="A9" s="22" t="inlineStr">
        <is>
          <t>COGS = COGS % x revenue. Payroll = every headcount line whose start month has arrived, count x fully-loaded monthly cost. Net burn = COGS + payroll + other opex - revenue.</t>
        </is>
      </c>
    </row>
    <row r="10">
      <c r="A10" s="22" t="inlineStr">
        <is>
          <t>Variance = actual minus budget. Revenue above budget is favorable; spend above budget is unfavorable.</t>
        </is>
      </c>
    </row>
    <row r="11">
      <c r="A11" s="22" t="inlineStr">
        <is>
          <t>Rolling forecast: closed months use actuals; the last closed month's revenue becomes the new MRR and later months roll forward with the same drivers. It runs 12 months past the last close.</t>
        </is>
      </c>
    </row>
    <row r="12">
      <c r="A12" s="22" t="inlineStr"/>
    </row>
    <row r="13">
      <c r="A13" s="22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Budget Template and Rolling Forecast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2026-10-22T17:45:47Z</dcterms:modified>
  <cp:lastModifiedBy>Adlega</cp:lastModifiedBy>
</cp:coreProperties>
</file>