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"/>
    <numFmt numFmtId="165" formatCode="0.0&quot;x&quot;"/>
    <numFmt numFmtId="166" formatCode="0.00&quot;x&quot;"/>
    <numFmt numFmtId="167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4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9" fontId="4" fillId="3" borderId="0" pivotButton="0" quotePrefix="0" xfId="0"/>
    <xf numFmtId="0" fontId="4" fillId="3" borderId="0" pivotButton="0" quotePrefix="0" xfId="0"/>
    <xf numFmtId="165" fontId="0" fillId="0" borderId="0" applyAlignment="1" pivotButton="0" quotePrefix="0" xfId="0">
      <alignment horizontal="right"/>
    </xf>
    <xf numFmtId="2" fontId="0" fillId="0" borderId="0" applyAlignment="1" pivotButton="0" quotePrefix="0" xfId="0">
      <alignment horizontal="right"/>
    </xf>
    <xf numFmtId="3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9" fontId="0" fillId="0" borderId="0" applyAlignment="1" pivotButton="0" quotePrefix="0" xfId="0">
      <alignment horizontal="right"/>
    </xf>
    <xf numFmtId="1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</cols>
  <sheetData>
    <row r="1">
      <c r="A1" s="1" t="inlineStr">
        <is>
          <t>SaaS Valuation Calculator (ARR multiples)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ARR</t>
        </is>
      </c>
      <c r="B5" s="5" t="n">
        <v>5000000</v>
      </c>
    </row>
    <row r="6">
      <c r="A6" t="inlineStr">
        <is>
          <t>ARR growth (YoY)</t>
        </is>
      </c>
      <c r="B6" s="6" t="n">
        <v>0.3</v>
      </c>
    </row>
    <row r="7">
      <c r="A7" t="inlineStr">
        <is>
          <t>Net revenue retention (NRR)</t>
        </is>
      </c>
      <c r="B7" s="6" t="n">
        <v>1.05</v>
      </c>
    </row>
    <row r="8">
      <c r="A8" t="inlineStr">
        <is>
          <t>Gross margin (shown for comparison only)</t>
        </is>
      </c>
      <c r="B8" s="6" t="n">
        <v>0.76</v>
      </c>
    </row>
    <row r="9">
      <c r="A9" t="inlineStr">
        <is>
          <t>Profit margin (EBITDA or FCF)</t>
        </is>
      </c>
      <c r="B9" s="6" t="n">
        <v>-0.05</v>
      </c>
    </row>
    <row r="10">
      <c r="A10" t="inlineStr">
        <is>
          <t>Valuation basis</t>
        </is>
      </c>
      <c r="B10" s="7" t="inlineStr">
        <is>
          <t>Private: SaaS Capital model</t>
        </is>
      </c>
    </row>
    <row r="11">
      <c r="A11" t="inlineStr">
        <is>
          <t>Amount you plan to raise</t>
        </is>
      </c>
      <c r="B11" s="5" t="n">
        <v>4000000</v>
      </c>
    </row>
    <row r="12">
      <c r="A12" t="inlineStr">
        <is>
          <t>Target dilution</t>
        </is>
      </c>
      <c r="B12" s="6" t="n">
        <v>0.2</v>
      </c>
    </row>
    <row r="14">
      <c r="A14" s="3" t="inlineStr">
        <is>
          <t>Reference data (copied from the live calculator's source file)</t>
        </is>
      </c>
      <c r="B14" s="4" t="n"/>
      <c r="C14" s="4" t="n"/>
    </row>
    <row r="15">
      <c r="A15" t="inlineStr">
        <is>
          <t>SaaS Capital Index (median public SaaS multiple, as of September 30, 2026)</t>
        </is>
      </c>
      <c r="B15" s="8" t="n">
        <v>4.2</v>
      </c>
    </row>
    <row r="16">
      <c r="A16" t="inlineStr">
        <is>
          <t>SaaS Capital formula: constant (framework published August 11, 2022)</t>
        </is>
      </c>
      <c r="B16" s="9" t="n">
        <v>-3.2</v>
      </c>
    </row>
    <row r="17">
      <c r="A17" t="inlineStr">
        <is>
          <t>SaaS Capital formula: x index</t>
        </is>
      </c>
      <c r="B17" s="9" t="n">
        <v>0.32</v>
      </c>
    </row>
    <row r="18">
      <c r="A18" t="inlineStr">
        <is>
          <t>SaaS Capital formula: x ARR growth (decimal)</t>
        </is>
      </c>
      <c r="B18" s="9" t="n">
        <v>8.26</v>
      </c>
    </row>
    <row r="19">
      <c r="A19" t="inlineStr">
        <is>
          <t>SaaS Capital formula: x NRR (decimal)</t>
        </is>
      </c>
      <c r="B19" s="9" t="n">
        <v>2.62</v>
      </c>
    </row>
    <row r="20">
      <c r="A20" t="inlineStr">
        <is>
          <t>Aventis private SaaS M&amp;A EV/Revenue, 25th percentile (as of August 31, 2026)</t>
        </is>
      </c>
      <c r="B20" s="8" t="n">
        <v>2.4</v>
      </c>
    </row>
    <row r="21">
      <c r="A21" t="inlineStr">
        <is>
          <t>Aventis private SaaS M&amp;A EV/Revenue, median</t>
        </is>
      </c>
      <c r="B21" s="8" t="n">
        <v>4.5</v>
      </c>
    </row>
    <row r="22">
      <c r="A22" t="inlineStr">
        <is>
          <t>Aventis private SaaS M&amp;A EV/Revenue, 75th percentile</t>
        </is>
      </c>
      <c r="B22" s="8" t="n">
        <v>8.1</v>
      </c>
    </row>
    <row r="23">
      <c r="A23" t="inlineStr">
        <is>
          <t>Aventis public SaaS EV/Revenue, median (as of August 31, 2026)</t>
        </is>
      </c>
      <c r="B23" s="8" t="n">
        <v>4.6</v>
      </c>
    </row>
    <row r="24">
      <c r="A24" t="inlineStr">
        <is>
          <t>Aventis public SaaS median Rule of 40 score</t>
        </is>
      </c>
      <c r="B24" s="10" t="n">
        <v>26</v>
      </c>
    </row>
    <row r="25">
      <c r="A25" t="inlineStr">
        <is>
          <t>Aventis: EV/Revenue per +10 Rule of 40 points</t>
        </is>
      </c>
      <c r="B25" s="11" t="n">
        <v>1.02</v>
      </c>
    </row>
    <row r="26">
      <c r="A26" t="inlineStr">
        <is>
          <t>Clouded Judgement EV/NTM revenue, growth under 15% (as of October 16, 2026)</t>
        </is>
      </c>
      <c r="B26" s="8" t="n">
        <v>3.7</v>
      </c>
    </row>
    <row r="27">
      <c r="A27" t="inlineStr">
        <is>
          <t>Clouded Judgement EV/NTM revenue, growth 15% to 22%</t>
        </is>
      </c>
      <c r="B27" s="8" t="n">
        <v>7.3</v>
      </c>
    </row>
    <row r="28">
      <c r="A28" t="inlineStr">
        <is>
          <t>Clouded Judgement EV/NTM revenue, growth over 22%</t>
        </is>
      </c>
      <c r="B28" s="8" t="n">
        <v>18.7</v>
      </c>
    </row>
    <row r="29">
      <c r="A29" t="inlineStr">
        <is>
          <t>Bessemer Cloud Index EV/annualized revenue, 25th percentile (Adlega count, as of October 20, 2026)</t>
        </is>
      </c>
      <c r="B29" s="11" t="n">
        <v>3.74</v>
      </c>
    </row>
    <row r="30">
      <c r="A30" t="inlineStr">
        <is>
          <t>Bessemer Cloud Index, median (Adlega count)</t>
        </is>
      </c>
      <c r="B30" s="11" t="n">
        <v>5.39</v>
      </c>
    </row>
    <row r="31">
      <c r="A31" t="inlineStr">
        <is>
          <t>Bessemer Cloud Index, 75th percentile (Adlega count)</t>
        </is>
      </c>
      <c r="B31" s="11" t="n">
        <v>8.800000000000001</v>
      </c>
    </row>
    <row r="32">
      <c r="A32" t="inlineStr">
        <is>
          <t>Benchmarkit 2026 gross margin median (as of June 1, 2026)</t>
        </is>
      </c>
      <c r="B32" s="12" t="n">
        <v>0.76</v>
      </c>
    </row>
    <row r="33">
      <c r="A33" t="inlineStr">
        <is>
          <t>Benchmarkit 2026 NRR median</t>
        </is>
      </c>
      <c r="B33" s="12" t="n">
        <v>1.02</v>
      </c>
    </row>
    <row r="35">
      <c r="A35" s="3" t="inlineStr">
        <is>
          <t>Results</t>
        </is>
      </c>
      <c r="B35" s="4" t="n"/>
      <c r="C35" s="4" t="n"/>
    </row>
    <row r="36">
      <c r="A36" t="inlineStr">
        <is>
          <t>Rule of 40 score</t>
        </is>
      </c>
      <c r="B36" s="13">
        <f>($B$6+$B$9)*100</f>
        <v/>
      </c>
    </row>
    <row r="37">
      <c r="A37" t="inlineStr">
        <is>
          <t>Multiple: private, SaaS Capital model</t>
        </is>
      </c>
      <c r="B37" s="11">
        <f>$B$16+$B$17*$B$15+$B$18*$B$6+$B$19*$B$7</f>
        <v/>
      </c>
    </row>
    <row r="38">
      <c r="A38" t="inlineStr">
        <is>
          <t>Multiple: public, by Rule of 40</t>
        </is>
      </c>
      <c r="B38" s="11">
        <f>$B$23+$B$25*($B$36-$B$24)/10</f>
        <v/>
      </c>
    </row>
    <row r="39">
      <c r="A39" t="inlineStr">
        <is>
          <t>Growth bucket</t>
        </is>
      </c>
      <c r="B39" s="14">
        <f>IF($B$6*100&lt;15,"low growth",IF($B$6*100&lt;=22,"mid growth","high growth"))</f>
        <v/>
      </c>
    </row>
    <row r="40">
      <c r="A40" t="inlineStr">
        <is>
          <t>Multiple: public, by growth bucket</t>
        </is>
      </c>
      <c r="B40" s="8">
        <f>IF($B$6*100&lt;15,$B$26,IF($B$6*100&lt;=22,$B$27,$B$28))</f>
        <v/>
      </c>
    </row>
    <row r="41">
      <c r="A41" t="inlineStr">
        <is>
          <t>Multiple for the chosen basis (raw)</t>
        </is>
      </c>
      <c r="B41" s="11">
        <f>IF($B$10="Public: Rule of 40 (Aventis)",$B$38,IF($B$10="Public: growth bucket (Clouded Judgement)",$B$40,$B$37))</f>
        <v/>
      </c>
    </row>
    <row r="42">
      <c r="A42" t="inlineStr">
        <is>
          <t>Multiple used (never below 0x)</t>
        </is>
      </c>
      <c r="B42" s="11">
        <f>MAX(0,$B$41)</f>
        <v/>
      </c>
    </row>
    <row r="43">
      <c r="A43" t="inlineStr">
        <is>
          <t>Low end as a share of the middle</t>
        </is>
      </c>
      <c r="B43" s="9">
        <f>IF($B$10="Private: SaaS Capital model",$B$20/$B$21,$B$29/$B$30)</f>
        <v/>
      </c>
    </row>
    <row r="44">
      <c r="A44" t="inlineStr">
        <is>
          <t>High end as a share of the middle</t>
        </is>
      </c>
      <c r="B44" s="9">
        <f>IF($B$10="Private: SaaS Capital model",$B$22/$B$21,$B$31/$B$30)</f>
        <v/>
      </c>
    </row>
    <row r="45">
      <c r="A45" s="15" t="inlineStr">
        <is>
          <t>Valuation, middle estimate</t>
        </is>
      </c>
      <c r="B45" s="16">
        <f>MAX(0,$B$5)*$B$42</f>
        <v/>
      </c>
    </row>
    <row r="46">
      <c r="A46" t="inlineStr">
        <is>
          <t>Valuation, low</t>
        </is>
      </c>
      <c r="B46" s="17">
        <f>MAX(0,$B$5)*$B$42*$B$43</f>
        <v/>
      </c>
    </row>
    <row r="47">
      <c r="A47" t="inlineStr">
        <is>
          <t>Valuation, high</t>
        </is>
      </c>
      <c r="B47" s="17">
        <f>MAX(0,$B$5)*$B$42*$B$44</f>
        <v/>
      </c>
    </row>
    <row r="48">
      <c r="A48" t="inlineStr">
        <is>
          <t>Check</t>
        </is>
      </c>
      <c r="B48" s="14">
        <f>IF($B$41&lt;0,"The formula gives a negative multiple, shown as 0x: buyers would look at profit or assets.",IF($B$41&lt;1,"Under 1x is outside most of the data behind these sources.","OK"))</f>
        <v/>
      </c>
    </row>
    <row r="50">
      <c r="A50" s="3" t="inlineStr">
        <is>
          <t>Sensitivity: valuation at the middle multiple -2x to +2x</t>
        </is>
      </c>
      <c r="B50" s="4" t="n"/>
      <c r="C50" s="4" t="n"/>
    </row>
    <row r="51">
      <c r="A51" t="inlineStr">
        <is>
          <t>-2x</t>
        </is>
      </c>
      <c r="B51" s="17">
        <f>MAX(0,$B$5)*MAX(0,$B$42+(-2))</f>
        <v/>
      </c>
    </row>
    <row r="52">
      <c r="A52" t="inlineStr">
        <is>
          <t>-1x</t>
        </is>
      </c>
      <c r="B52" s="17">
        <f>MAX(0,$B$5)*MAX(0,$B$42+(-1))</f>
        <v/>
      </c>
    </row>
    <row r="53">
      <c r="A53" t="inlineStr">
        <is>
          <t>Middle</t>
        </is>
      </c>
      <c r="B53" s="17">
        <f>MAX(0,$B$5)*MAX(0,$B$42+(0))</f>
        <v/>
      </c>
    </row>
    <row r="54">
      <c r="A54" t="inlineStr">
        <is>
          <t>+1x</t>
        </is>
      </c>
      <c r="B54" s="17">
        <f>MAX(0,$B$5)*MAX(0,$B$42+(1))</f>
        <v/>
      </c>
    </row>
    <row r="55">
      <c r="A55" t="inlineStr">
        <is>
          <t>+2x</t>
        </is>
      </c>
      <c r="B55" s="17">
        <f>MAX(0,$B$5)*MAX(0,$B$42+(2))</f>
        <v/>
      </c>
    </row>
    <row r="57">
      <c r="A57" s="3" t="inlineStr">
        <is>
          <t>Raise math</t>
        </is>
      </c>
      <c r="B57" s="4" t="n"/>
      <c r="C57" s="4" t="n"/>
    </row>
    <row r="58">
      <c r="A58" t="inlineStr">
        <is>
          <t>Post-money if pre-money = middle estimate</t>
        </is>
      </c>
      <c r="B58" s="17">
        <f>$B$45+MAX(0,$B$11)</f>
        <v/>
      </c>
    </row>
    <row r="59">
      <c r="A59" t="inlineStr">
        <is>
          <t>Investor stake at that price</t>
        </is>
      </c>
      <c r="B59" s="18">
        <f>IF($B$58&gt;0,MAX(0,$B$11)/$B$58,0)</f>
        <v/>
      </c>
    </row>
    <row r="60">
      <c r="A60" t="inlineStr">
        <is>
          <t>Post-money needed to sell only the target dilution</t>
        </is>
      </c>
      <c r="B60" s="17">
        <f>IF(AND($B$12&gt;0,$B$12&lt;1),MAX(0,$B$11)/$B$12,"-")</f>
        <v/>
      </c>
    </row>
    <row r="61">
      <c r="A61" t="inlineStr">
        <is>
          <t>Pre-money needed for the target dilution</t>
        </is>
      </c>
      <c r="B61" s="17">
        <f>IF(ISNUMBER($B$60),$B$60-MAX(0,$B$11),"-")</f>
        <v/>
      </c>
    </row>
    <row r="62">
      <c r="A62" t="inlineStr">
        <is>
          <t>That pre-money as an ARR multiple</t>
        </is>
      </c>
      <c r="B62" s="8">
        <f>IF(AND(ISNUMBER($B$61),$B$5&gt;0),$B$61/$B$5,"-")</f>
        <v/>
      </c>
    </row>
  </sheetData>
  <dataValidations count="1">
    <dataValidation sqref="B10" showDropDown="0" showInputMessage="0" showErrorMessage="0" allowBlank="0" type="list">
      <formula1>"Private: SaaS Capital model,Public: Rule of 40 (Aventis),Public: growth bucket (Clouded Judgement)"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9" t="inlineStr">
        <is>
          <t>Free template by Adlega</t>
        </is>
      </c>
    </row>
    <row r="2">
      <c r="A2" s="20" t="inlineStr">
        <is>
          <t>Live calculator: https://adlega.com/blog/tools/saas-valuation/</t>
        </is>
      </c>
    </row>
    <row r="3">
      <c r="A3" s="20" t="inlineStr">
        <is>
          <t>Version: October 2026</t>
        </is>
      </c>
    </row>
    <row r="4">
      <c r="A4" s="20" t="inlineStr"/>
    </row>
    <row r="5">
      <c r="A5" s="20" t="inlineStr">
        <is>
          <t>This template is a planning aid, not tax, legal or investment advice. Check the numbers with your own advisers before you act on them.</t>
        </is>
      </c>
    </row>
    <row r="6">
      <c r="A6" s="20" t="inlineStr">
        <is>
          <t>Blue cells on a light yellow background are inputs. Every other number is a live Excel formula that mirrors the web calculator.</t>
        </is>
      </c>
    </row>
    <row r="7">
      <c r="A7" s="20" t="inlineStr"/>
    </row>
    <row r="8">
      <c r="A8" s="20" t="inlineStr">
        <is>
          <t>Sources: SaaS Capital Index (https://www.saas-capital.com/the-saas-capital-index/); https://www.saas-capital.com/blog-posts/new-how-to-value-a-saas-company-framework-for-2022/; Aventis Advisors, private SaaS M&amp;A, EV/Revenue, 543 deals 2015-2026 (https://aventis-advisors.com/saas-valuation-multiples/); Clouded Judgement (Jamin Ball), public software EV/NTM revenue (https://cloudedjudgement.substack.com/p/clouded-judgement-101626-the-diffusion); BVP Nasdaq Emerging Cloud Index, 65 companies, EV/annualized revenue (https://cloudindex.bvp.com/); Benchmarkit 2026 SaaS Performance Metrics (CY2025, 342 companies) (https://www.benchmarkit.ai/_files/ugd/2a084b_f19d7f96a9e24aba9202e01224d0dbcc.pdf).</t>
        </is>
      </c>
    </row>
    <row r="9">
      <c r="A9" s="20" t="inlineStr">
        <is>
          <t>Comps value the operating business (enterprise value); pre-money equity adds cash and subtracts debt.</t>
        </is>
      </c>
    </row>
    <row r="10">
      <c r="A10" s="20" t="inlineStr"/>
    </row>
    <row r="11">
      <c r="A11" s="20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SaaS Valuation Calculator (ARR multiples)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